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полевые работы" sheetId="5" r:id="rId5"/>
    <sheet name="корма" sheetId="6" r:id="rId6"/>
    <sheet name="молоко" sheetId="7" r:id="rId7"/>
  </sheets>
  <definedNames>
    <definedName name="_xlnm.Print_Titles" localSheetId="0">'уборка зерновые'!$A:$A,'уборка зерновые'!$3:$27</definedName>
    <definedName name="_xlnm.Print_Area" localSheetId="4">'полевые работы'!$A$1:$L$28</definedName>
    <definedName name="_xlnm.Print_Area" localSheetId="3">'сев'!$A$1:$T$27</definedName>
    <definedName name="_xlnm.Print_Area" localSheetId="0">'уборка зерновые'!$A$1:$BY$27</definedName>
  </definedNames>
  <calcPr fullCalcOnLoad="1"/>
</workbook>
</file>

<file path=xl/sharedStrings.xml><?xml version="1.0" encoding="utf-8"?>
<sst xmlns="http://schemas.openxmlformats.org/spreadsheetml/2006/main" count="444" uniqueCount="136">
  <si>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</si>
  <si>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</si>
  <si>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</si>
  <si>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</si>
  <si>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</si>
  <si>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</si>
  <si>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</si>
  <si>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</si>
  <si>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</si>
  <si>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</si>
  <si>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</si>
  <si>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</si>
  <si>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</si>
  <si>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</si>
  <si>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</si>
  <si>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</si>
  <si>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</si>
  <si>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</si>
  <si>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</si>
  <si>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</si>
  <si>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</si>
  <si>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</si>
  <si>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</si>
  <si>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</si>
  <si>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</si>
  <si>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</si>
  <si>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</si>
  <si>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</si>
  <si>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</si>
  <si>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</si>
  <si>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</si>
  <si>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</si>
  <si>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</si>
  <si>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</si>
  <si>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</si>
  <si>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</si>
  <si>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</si>
  <si>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</si>
  <si>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</si>
  <si>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</si>
  <si>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</si>
  <si>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</si>
  <si>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</si>
  <si>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</si>
  <si>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</si>
  <si>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</si>
  <si>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</si>
  <si>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</si>
  <si>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</si>
  <si>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</si>
  <si>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</si>
  <si>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</si>
  <si>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</si>
  <si>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</si>
  <si>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</si>
  <si>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</si>
  <si>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</si>
  <si>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</si>
  <si>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</si>
  <si>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</si>
  <si>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</si>
  <si>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</si>
  <si>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</si>
  <si>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</si>
  <si>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</si>
  <si>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</si>
  <si>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</si>
  <si>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</si>
  <si>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</si>
  <si>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</si>
  <si>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</si>
  <si>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</si>
  <si>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 xml:space="preserve">       Оперативная отчетность по севу озимых культур на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</si>
  <si>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</si>
  <si>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</si>
  <si>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</si>
  <si>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</si>
  <si>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</si>
  <si>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</si>
  <si>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</si>
  <si>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</si>
  <si>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</si>
  <si>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</si>
  <si>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</si>
  <si>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</si>
  <si>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</si>
  <si>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Уборка зерновых и зернобобовых культур                                 27.08.2018</t>
  </si>
  <si>
    <t>Технические культуры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</si>
  <si>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</si>
  <si>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</si>
  <si>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</si>
  <si>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</si>
  <si>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</si>
  <si>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</si>
  <si>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</si>
  <si>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</si>
  <si>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</si>
  <si>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</si>
  <si>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</si>
  <si>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</si>
  <si>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</si>
  <si>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</si>
  <si>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</si>
  <si>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</si>
  <si>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</si>
  <si>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</si>
  <si>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</si>
  <si>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</si>
  <si>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</si>
  <si>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</si>
  <si>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</si>
  <si>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</si>
  <si>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</si>
  <si>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</si>
  <si>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</si>
  <si>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</si>
  <si>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</si>
  <si>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</si>
  <si>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</si>
  <si>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</si>
  <si>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</si>
  <si>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</si>
  <si>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</si>
  <si>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</si>
  <si>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</si>
  <si>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</si>
  <si>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</si>
  <si>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</si>
  <si>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</si>
  <si>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</si>
  <si>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</si>
  <si>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04.09</t>
  </si>
  <si>
    <t>Озимые зерновые, всего</t>
  </si>
  <si>
    <t>Уборка технических культур                                         05.09.2018</t>
  </si>
  <si>
    <t>Уборка кормовых культур, овощей  и прочих                          05.09.2018</t>
  </si>
  <si>
    <t>05.09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</si>
</sst>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03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8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4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3" fontId="31" fillId="0" borderId="26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>
      <alignment horizontal="center" vertical="center" wrapText="1"/>
    </xf>
    <xf numFmtId="165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Fill="1" applyBorder="1" applyAlignment="1">
      <alignment horizontal="center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8" xfId="95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3" fontId="31" fillId="0" borderId="31" xfId="0" applyNumberFormat="1" applyFont="1" applyFill="1" applyBorder="1" applyAlignment="1">
      <alignment horizontal="center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95" applyFont="1" applyFill="1" applyBorder="1" applyAlignment="1" applyProtection="1">
      <alignment horizontal="left" vertical="center" wrapText="1"/>
      <protection locked="0"/>
    </xf>
    <xf numFmtId="3" fontId="31" fillId="0" borderId="36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9" xfId="0" applyNumberFormat="1" applyFont="1" applyFill="1" applyBorder="1" applyAlignment="1">
      <alignment horizontal="center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3" fontId="31" fillId="0" borderId="41" xfId="0" applyNumberFormat="1" applyFont="1" applyFill="1" applyBorder="1" applyAlignment="1">
      <alignment horizontal="center"/>
    </xf>
    <xf numFmtId="3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 wrapText="1"/>
    </xf>
    <xf numFmtId="164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4" xfId="95" applyFont="1" applyFill="1" applyBorder="1" applyAlignment="1" applyProtection="1">
      <alignment horizontal="left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164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left" vertical="center" wrapText="1"/>
      <protection locked="0"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3" fontId="19" fillId="0" borderId="22" xfId="95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3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center" vertical="center" wrapText="1"/>
      <protection/>
    </xf>
    <xf numFmtId="164" fontId="19" fillId="0" borderId="48" xfId="95" applyNumberFormat="1" applyFont="1" applyFill="1" applyBorder="1" applyAlignment="1" applyProtection="1">
      <alignment horizontal="center" vertical="center" wrapText="1"/>
      <protection/>
    </xf>
    <xf numFmtId="164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" fontId="19" fillId="0" borderId="22" xfId="0" applyNumberFormat="1" applyFont="1" applyFill="1" applyBorder="1" applyAlignment="1" applyProtection="1">
      <alignment horizontal="center" vertical="center" wrapText="1"/>
      <protection/>
    </xf>
    <xf numFmtId="164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97" applyFont="1" applyFill="1" applyBorder="1" applyAlignment="1" applyProtection="1">
      <alignment horizontal="left" vertical="center" wrapText="1"/>
      <protection locked="0"/>
    </xf>
    <xf numFmtId="0" fontId="20" fillId="0" borderId="51" xfId="97" applyFont="1" applyFill="1" applyBorder="1" applyAlignment="1" applyProtection="1">
      <alignment horizontal="center" vertical="center" wrapText="1"/>
      <protection locked="0"/>
    </xf>
    <xf numFmtId="0" fontId="20" fillId="0" borderId="28" xfId="97" applyFont="1" applyFill="1" applyBorder="1" applyAlignment="1" applyProtection="1">
      <alignment horizontal="center" vertical="center" wrapText="1"/>
      <protection locked="0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28" xfId="97" applyFont="1" applyFill="1" applyBorder="1" applyAlignment="1" applyProtection="1">
      <alignment horizontal="right" vertical="center" wrapText="1"/>
      <protection locked="0"/>
    </xf>
    <xf numFmtId="0" fontId="31" fillId="0" borderId="30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53" xfId="97" applyFont="1" applyFill="1" applyBorder="1" applyAlignment="1" applyProtection="1">
      <alignment horizontal="right" vertical="center" wrapText="1"/>
      <protection locked="0"/>
    </xf>
    <xf numFmtId="0" fontId="31" fillId="0" borderId="54" xfId="97" applyFont="1" applyFill="1" applyBorder="1" applyAlignment="1" applyProtection="1">
      <alignment horizontal="right" vertical="center" wrapText="1"/>
      <protection locked="0"/>
    </xf>
    <xf numFmtId="1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2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0" fillId="0" borderId="39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0" applyNumberFormat="1" applyFont="1" applyFill="1" applyBorder="1" applyAlignment="1" applyProtection="1">
      <alignment horizontal="center" vertical="center" wrapText="1"/>
      <protection/>
    </xf>
    <xf numFmtId="3" fontId="31" fillId="0" borderId="57" xfId="0" applyNumberFormat="1" applyFont="1" applyFill="1" applyBorder="1" applyAlignment="1">
      <alignment horizontal="center"/>
    </xf>
    <xf numFmtId="0" fontId="19" fillId="0" borderId="58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 locked="0"/>
    </xf>
    <xf numFmtId="0" fontId="31" fillId="0" borderId="60" xfId="0" applyFont="1" applyFill="1" applyBorder="1" applyAlignment="1" applyProtection="1">
      <alignment horizontal="center" vertical="center" wrapText="1"/>
      <protection locked="0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164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>
      <alignment horizontal="left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164" fontId="22" fillId="0" borderId="56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59" xfId="0" applyFont="1" applyFill="1" applyBorder="1" applyAlignment="1" applyProtection="1">
      <alignment horizontal="center" vertical="center" wrapText="1"/>
      <protection/>
    </xf>
    <xf numFmtId="0" fontId="31" fillId="0" borderId="55" xfId="0" applyFont="1" applyFill="1" applyBorder="1" applyAlignment="1" applyProtection="1">
      <alignment horizontal="center" vertical="center" wrapText="1"/>
      <protection locked="0"/>
    </xf>
    <xf numFmtId="3" fontId="20" fillId="0" borderId="42" xfId="0" applyNumberFormat="1" applyFont="1" applyFill="1" applyBorder="1" applyAlignment="1">
      <alignment horizontal="center"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horizontal="center" vertical="center" wrapText="1"/>
      <protection/>
    </xf>
    <xf numFmtId="3" fontId="20" fillId="0" borderId="51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4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0" fontId="31" fillId="0" borderId="70" xfId="98" applyFont="1" applyFill="1" applyBorder="1" applyAlignment="1" applyProtection="1">
      <alignment vertical="top" wrapText="1"/>
      <protection hidden="1"/>
    </xf>
    <xf numFmtId="3" fontId="31" fillId="0" borderId="7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9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2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7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9" xfId="98" applyNumberFormat="1" applyFont="1" applyFill="1" applyBorder="1" applyAlignment="1" applyProtection="1">
      <alignment horizontal="center"/>
      <protection hidden="1"/>
    </xf>
    <xf numFmtId="165" fontId="20" fillId="0" borderId="72" xfId="98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" fontId="20" fillId="0" borderId="2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3" fontId="20" fillId="0" borderId="73" xfId="0" applyNumberFormat="1" applyFont="1" applyFill="1" applyBorder="1" applyAlignment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/>
      <protection hidden="1"/>
    </xf>
    <xf numFmtId="0" fontId="0" fillId="0" borderId="7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5" xfId="0" applyFill="1" applyBorder="1" applyAlignment="1">
      <alignment/>
    </xf>
    <xf numFmtId="0" fontId="19" fillId="0" borderId="76" xfId="0" applyFont="1" applyFill="1" applyBorder="1" applyAlignment="1" applyProtection="1">
      <alignment vertical="center"/>
      <protection hidden="1"/>
    </xf>
    <xf numFmtId="3" fontId="23" fillId="0" borderId="77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7" xfId="0" applyNumberFormat="1" applyFont="1" applyFill="1" applyBorder="1" applyAlignment="1" applyProtection="1">
      <alignment horizontal="center" vertical="center"/>
      <protection hidden="1"/>
    </xf>
    <xf numFmtId="3" fontId="19" fillId="0" borderId="39" xfId="0" applyNumberFormat="1" applyFont="1" applyFill="1" applyBorder="1" applyAlignment="1" applyProtection="1">
      <alignment horizontal="center" vertical="center"/>
      <protection hidden="1"/>
    </xf>
    <xf numFmtId="3" fontId="19" fillId="0" borderId="78" xfId="0" applyNumberFormat="1" applyFont="1" applyFill="1" applyBorder="1" applyAlignment="1" applyProtection="1">
      <alignment horizontal="center" vertical="center"/>
      <protection hidden="1"/>
    </xf>
    <xf numFmtId="1" fontId="19" fillId="0" borderId="77" xfId="0" applyNumberFormat="1" applyFont="1" applyFill="1" applyBorder="1" applyAlignment="1" applyProtection="1">
      <alignment horizontal="center" vertical="center"/>
      <protection hidden="1"/>
    </xf>
    <xf numFmtId="164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9" xfId="98" applyNumberFormat="1" applyFont="1" applyFill="1" applyBorder="1" applyAlignment="1" applyProtection="1">
      <alignment horizontal="center" vertical="center"/>
      <protection hidden="1"/>
    </xf>
    <xf numFmtId="0" fontId="20" fillId="0" borderId="79" xfId="91" applyFont="1" applyFill="1" applyBorder="1" applyProtection="1">
      <alignment/>
      <protection locked="0"/>
    </xf>
    <xf numFmtId="3" fontId="22" fillId="0" borderId="80" xfId="91" applyNumberFormat="1" applyFont="1" applyFill="1" applyBorder="1" applyAlignment="1" applyProtection="1">
      <alignment horizontal="center" vertical="center"/>
      <protection/>
    </xf>
    <xf numFmtId="3" fontId="22" fillId="0" borderId="81" xfId="91" applyNumberFormat="1" applyFont="1" applyFill="1" applyBorder="1" applyAlignment="1" applyProtection="1">
      <alignment horizontal="center" vertical="center"/>
      <protection/>
    </xf>
    <xf numFmtId="0" fontId="22" fillId="0" borderId="80" xfId="0" applyFont="1" applyFill="1" applyBorder="1" applyAlignment="1" applyProtection="1">
      <alignment horizontal="center" vertical="center"/>
      <protection hidden="1"/>
    </xf>
    <xf numFmtId="0" fontId="22" fillId="0" borderId="81" xfId="0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83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84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0" fontId="20" fillId="0" borderId="86" xfId="0" applyFont="1" applyFill="1" applyBorder="1" applyAlignment="1" applyProtection="1">
      <alignment horizontal="center" vertical="center" textRotation="90" wrapText="1"/>
      <protection hidden="1"/>
    </xf>
    <xf numFmtId="3" fontId="22" fillId="0" borderId="79" xfId="91" applyNumberFormat="1" applyFont="1" applyFill="1" applyBorder="1" applyAlignment="1" applyProtection="1">
      <alignment horizontal="center"/>
      <protection locked="0"/>
    </xf>
    <xf numFmtId="1" fontId="20" fillId="0" borderId="29" xfId="0" applyNumberFormat="1" applyFont="1" applyFill="1" applyBorder="1" applyAlignment="1" applyProtection="1">
      <alignment horizontal="center"/>
      <protection hidden="1"/>
    </xf>
    <xf numFmtId="165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62" xfId="95" applyNumberFormat="1" applyFont="1" applyFill="1" applyBorder="1" applyAlignment="1" applyProtection="1">
      <alignment horizontal="center" vertical="center" wrapText="1"/>
      <protection/>
    </xf>
    <xf numFmtId="165" fontId="2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3" fontId="31" fillId="0" borderId="8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0" xfId="91" applyFont="1" applyFill="1" applyBorder="1" applyAlignment="1" applyProtection="1">
      <alignment horizontal="center" vertical="center" textRotation="90" wrapText="1"/>
      <protection locked="0"/>
    </xf>
    <xf numFmtId="3" fontId="22" fillId="0" borderId="91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0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92" xfId="97" applyNumberFormat="1" applyFont="1" applyFill="1" applyBorder="1" applyAlignment="1" applyProtection="1">
      <alignment horizontal="right" vertical="center" wrapText="1"/>
      <protection/>
    </xf>
    <xf numFmtId="3" fontId="22" fillId="0" borderId="88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0" applyNumberFormat="1" applyFont="1" applyFill="1" applyBorder="1" applyAlignment="1">
      <alignment horizontal="right" vertical="center" wrapText="1"/>
    </xf>
    <xf numFmtId="0" fontId="22" fillId="0" borderId="89" xfId="97" applyFont="1" applyFill="1" applyBorder="1" applyAlignment="1" applyProtection="1">
      <alignment horizontal="right" vertical="center" wrapText="1"/>
      <protection/>
    </xf>
    <xf numFmtId="165" fontId="22" fillId="0" borderId="93" xfId="0" applyNumberFormat="1" applyFont="1" applyFill="1" applyBorder="1" applyAlignment="1" applyProtection="1">
      <alignment horizontal="right" vertical="center" wrapText="1"/>
      <protection/>
    </xf>
    <xf numFmtId="0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96" xfId="97" applyNumberFormat="1" applyFont="1" applyFill="1" applyBorder="1" applyAlignment="1" applyProtection="1">
      <alignment horizontal="right" vertical="center" wrapText="1"/>
      <protection/>
    </xf>
    <xf numFmtId="164" fontId="22" fillId="0" borderId="97" xfId="97" applyNumberFormat="1" applyFont="1" applyFill="1" applyBorder="1" applyAlignment="1" applyProtection="1">
      <alignment horizontal="right" vertical="center" wrapText="1"/>
      <protection/>
    </xf>
    <xf numFmtId="1" fontId="22" fillId="0" borderId="16" xfId="97" applyNumberFormat="1" applyFont="1" applyFill="1" applyBorder="1" applyAlignment="1" applyProtection="1">
      <alignment horizontal="right" vertical="center" wrapText="1"/>
      <protection/>
    </xf>
    <xf numFmtId="1" fontId="22" fillId="0" borderId="98" xfId="97" applyNumberFormat="1" applyFont="1" applyFill="1" applyBorder="1" applyAlignment="1" applyProtection="1">
      <alignment horizontal="right" vertical="center" wrapText="1"/>
      <protection/>
    </xf>
    <xf numFmtId="1" fontId="22" fillId="0" borderId="17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98" xfId="97" applyNumberFormat="1" applyFont="1" applyFill="1" applyBorder="1" applyAlignment="1" applyProtection="1">
      <alignment horizontal="right" vertical="center" wrapText="1"/>
      <protection/>
    </xf>
    <xf numFmtId="1" fontId="22" fillId="0" borderId="99" xfId="97" applyNumberFormat="1" applyFont="1" applyFill="1" applyBorder="1" applyAlignment="1" applyProtection="1">
      <alignment horizontal="right" vertical="center" wrapText="1"/>
      <protection/>
    </xf>
    <xf numFmtId="1" fontId="22" fillId="0" borderId="89" xfId="97" applyNumberFormat="1" applyFont="1" applyFill="1" applyBorder="1" applyAlignment="1" applyProtection="1">
      <alignment horizontal="right" vertical="center" wrapText="1"/>
      <protection/>
    </xf>
    <xf numFmtId="1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22" fillId="0" borderId="89" xfId="97" applyNumberFormat="1" applyFont="1" applyFill="1" applyBorder="1" applyAlignment="1" applyProtection="1">
      <alignment horizontal="right" vertical="center" wrapText="1"/>
      <protection/>
    </xf>
    <xf numFmtId="164" fontId="22" fillId="0" borderId="92" xfId="97" applyNumberFormat="1" applyFont="1" applyFill="1" applyBorder="1" applyAlignment="1" applyProtection="1">
      <alignment horizontal="right" vertical="center" wrapText="1"/>
      <protection/>
    </xf>
    <xf numFmtId="164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2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5" xfId="98" applyNumberFormat="1" applyFont="1" applyFill="1" applyBorder="1" applyAlignment="1" applyProtection="1">
      <alignment horizontal="center" vertical="center"/>
      <protection hidden="1"/>
    </xf>
    <xf numFmtId="165" fontId="22" fillId="0" borderId="82" xfId="98" applyNumberFormat="1" applyFont="1" applyFill="1" applyBorder="1" applyAlignment="1" applyProtection="1">
      <alignment horizontal="center" vertical="center"/>
      <protection hidden="1"/>
    </xf>
    <xf numFmtId="164" fontId="19" fillId="0" borderId="75" xfId="98" applyNumberFormat="1" applyFont="1" applyFill="1" applyBorder="1" applyAlignment="1" applyProtection="1">
      <alignment horizontal="center" vertical="center"/>
      <protection hidden="1"/>
    </xf>
    <xf numFmtId="164" fontId="19" fillId="0" borderId="100" xfId="98" applyNumberFormat="1" applyFont="1" applyFill="1" applyBorder="1" applyAlignment="1" applyProtection="1">
      <alignment horizontal="center" vertical="center"/>
      <protection hidden="1"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1" xfId="95" applyFont="1" applyFill="1" applyBorder="1" applyAlignment="1" applyProtection="1">
      <alignment horizontal="left" vertical="center" wrapText="1"/>
      <protection locked="0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" fontId="22" fillId="0" borderId="48" xfId="0" applyNumberFormat="1" applyFont="1" applyFill="1" applyBorder="1" applyAlignment="1">
      <alignment horizontal="center" vertical="center" wrapText="1"/>
    </xf>
    <xf numFmtId="164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48" xfId="0" applyNumberFormat="1" applyFont="1" applyFill="1" applyBorder="1" applyAlignment="1">
      <alignment horizontal="center" vertical="center" wrapText="1"/>
    </xf>
    <xf numFmtId="3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96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center" vertical="center" wrapText="1"/>
      <protection/>
    </xf>
    <xf numFmtId="3" fontId="22" fillId="0" borderId="89" xfId="0" applyNumberFormat="1" applyFont="1" applyFill="1" applyBorder="1" applyAlignment="1" applyProtection="1">
      <alignment horizontal="center" vertical="center" wrapText="1"/>
      <protection/>
    </xf>
    <xf numFmtId="165" fontId="22" fillId="0" borderId="92" xfId="97" applyNumberFormat="1" applyFont="1" applyFill="1" applyBorder="1" applyAlignment="1" applyProtection="1">
      <alignment horizontal="center" vertical="center" wrapText="1"/>
      <protection/>
    </xf>
    <xf numFmtId="164" fontId="19" fillId="0" borderId="56" xfId="0" applyNumberFormat="1" applyFont="1" applyFill="1" applyBorder="1" applyAlignment="1" applyProtection="1">
      <alignment horizontal="center" vertical="center" wrapText="1"/>
      <protection/>
    </xf>
    <xf numFmtId="164" fontId="31" fillId="0" borderId="10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8" xfId="0" applyNumberFormat="1" applyFont="1" applyFill="1" applyBorder="1" applyAlignment="1" applyProtection="1">
      <alignment horizontal="center" vertical="center" wrapText="1"/>
      <protection/>
    </xf>
    <xf numFmtId="164" fontId="3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4" xfId="0" applyFont="1" applyFill="1" applyBorder="1" applyAlignment="1" applyProtection="1">
      <alignment horizontal="center" vertical="center" wrapText="1"/>
      <protection locked="0"/>
    </xf>
    <xf numFmtId="164" fontId="31" fillId="0" borderId="10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05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8" borderId="106" xfId="97" applyFont="1" applyFill="1" applyBorder="1" applyAlignment="1" applyProtection="1">
      <alignment horizontal="center" vertical="center" wrapText="1"/>
      <protection locked="0"/>
    </xf>
    <xf numFmtId="3" fontId="31" fillId="38" borderId="59" xfId="0" applyNumberFormat="1" applyFont="1" applyFill="1" applyBorder="1" applyAlignment="1" applyProtection="1">
      <alignment horizontal="right" vertical="center" wrapText="1"/>
      <protection/>
    </xf>
    <xf numFmtId="3" fontId="31" fillId="38" borderId="38" xfId="0" applyNumberFormat="1" applyFont="1" applyFill="1" applyBorder="1" applyAlignment="1" applyProtection="1">
      <alignment horizontal="right" vertical="center" wrapText="1"/>
      <protection/>
    </xf>
    <xf numFmtId="165" fontId="31" fillId="38" borderId="38" xfId="0" applyNumberFormat="1" applyFont="1" applyFill="1" applyBorder="1" applyAlignment="1" applyProtection="1">
      <alignment horizontal="center" vertical="center" wrapText="1"/>
      <protection/>
    </xf>
    <xf numFmtId="3" fontId="31" fillId="38" borderId="38" xfId="0" applyNumberFormat="1" applyFont="1" applyFill="1" applyBorder="1" applyAlignment="1" applyProtection="1">
      <alignment horizontal="center" vertical="center" wrapText="1"/>
      <protection/>
    </xf>
    <xf numFmtId="165" fontId="31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38" xfId="0" applyNumberFormat="1" applyFont="1" applyFill="1" applyBorder="1" applyAlignment="1">
      <alignment horizontal="right" vertical="center" wrapText="1"/>
    </xf>
    <xf numFmtId="0" fontId="31" fillId="38" borderId="39" xfId="97" applyFont="1" applyFill="1" applyBorder="1" applyAlignment="1" applyProtection="1">
      <alignment horizontal="right" vertical="center" wrapText="1"/>
      <protection hidden="1" locked="0"/>
    </xf>
    <xf numFmtId="165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0" applyNumberFormat="1" applyFont="1" applyFill="1" applyBorder="1" applyAlignment="1">
      <alignment horizontal="right" vertical="center" wrapText="1"/>
    </xf>
    <xf numFmtId="1" fontId="31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31" fillId="38" borderId="107" xfId="94" applyNumberFormat="1" applyFont="1" applyFill="1" applyBorder="1" applyAlignment="1" applyProtection="1">
      <alignment horizontal="right" vertical="center" wrapText="1"/>
      <protection hidden="1"/>
    </xf>
    <xf numFmtId="0" fontId="20" fillId="38" borderId="78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1" xfId="0" applyNumberFormat="1" applyFont="1" applyFill="1" applyBorder="1" applyAlignment="1">
      <alignment horizontal="right"/>
    </xf>
    <xf numFmtId="0" fontId="31" fillId="38" borderId="39" xfId="0" applyFont="1" applyFill="1" applyBorder="1" applyAlignment="1">
      <alignment horizontal="right" vertical="center" wrapText="1"/>
    </xf>
    <xf numFmtId="3" fontId="31" fillId="38" borderId="42" xfId="0" applyNumberFormat="1" applyFont="1" applyFill="1" applyBorder="1" applyAlignment="1">
      <alignment horizontal="right" vertical="center" wrapText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97" applyNumberFormat="1" applyFont="1" applyFill="1" applyBorder="1" applyAlignment="1" applyProtection="1">
      <alignment horizontal="right" vertical="center" wrapText="1"/>
      <protection locked="0"/>
    </xf>
    <xf numFmtId="3" fontId="31" fillId="38" borderId="38" xfId="0" applyNumberFormat="1" applyFont="1" applyFill="1" applyBorder="1" applyAlignment="1">
      <alignment horizontal="right" vertical="center" wrapText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43" xfId="97" applyNumberFormat="1" applyFont="1" applyFill="1" applyBorder="1" applyAlignment="1" applyProtection="1">
      <alignment horizontal="right" vertical="center" wrapText="1"/>
      <protection/>
    </xf>
    <xf numFmtId="165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>
      <alignment horizontal="right" vertical="center" wrapText="1"/>
    </xf>
    <xf numFmtId="0" fontId="31" fillId="38" borderId="38" xfId="97" applyFont="1" applyFill="1" applyBorder="1" applyAlignment="1" applyProtection="1">
      <alignment horizontal="right" vertical="center" wrapText="1"/>
      <protection hidden="1"/>
    </xf>
    <xf numFmtId="0" fontId="31" fillId="38" borderId="40" xfId="97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 applyProtection="1">
      <alignment horizontal="right" vertical="center" wrapText="1"/>
      <protection/>
    </xf>
    <xf numFmtId="0" fontId="31" fillId="38" borderId="43" xfId="97" applyFont="1" applyFill="1" applyBorder="1" applyAlignment="1" applyProtection="1">
      <alignment horizontal="right" vertical="center" wrapText="1"/>
      <protection hidden="1"/>
    </xf>
    <xf numFmtId="0" fontId="31" fillId="38" borderId="108" xfId="0" applyFont="1" applyFill="1" applyBorder="1" applyAlignment="1" applyProtection="1">
      <alignment horizontal="right" vertical="center" wrapText="1"/>
      <protection/>
    </xf>
    <xf numFmtId="1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38" xfId="0" applyFont="1" applyFill="1" applyBorder="1" applyAlignment="1">
      <alignment horizontal="right"/>
    </xf>
    <xf numFmtId="0" fontId="20" fillId="38" borderId="43" xfId="0" applyFont="1" applyFill="1" applyBorder="1" applyAlignment="1">
      <alignment horizontal="right"/>
    </xf>
    <xf numFmtId="0" fontId="0" fillId="38" borderId="0" xfId="0" applyFill="1" applyAlignment="1">
      <alignment horizontal="right"/>
    </xf>
    <xf numFmtId="164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64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9" xfId="0" applyNumberFormat="1" applyFont="1" applyFill="1" applyBorder="1" applyAlignment="1">
      <alignment horizontal="right" vertical="center" wrapText="1"/>
    </xf>
    <xf numFmtId="3" fontId="20" fillId="38" borderId="59" xfId="0" applyNumberFormat="1" applyFont="1" applyFill="1" applyBorder="1" applyAlignment="1" applyProtection="1">
      <alignment horizontal="right" vertical="center" wrapText="1"/>
      <protection/>
    </xf>
    <xf numFmtId="3" fontId="20" fillId="38" borderId="38" xfId="0" applyNumberFormat="1" applyFont="1" applyFill="1" applyBorder="1" applyAlignment="1" applyProtection="1">
      <alignment horizontal="right" vertical="center" wrapText="1"/>
      <protection/>
    </xf>
    <xf numFmtId="165" fontId="20" fillId="38" borderId="38" xfId="0" applyNumberFormat="1" applyFont="1" applyFill="1" applyBorder="1" applyAlignment="1" applyProtection="1">
      <alignment horizontal="center" vertical="center" wrapText="1"/>
      <protection/>
    </xf>
    <xf numFmtId="3" fontId="20" fillId="38" borderId="38" xfId="0" applyNumberFormat="1" applyFont="1" applyFill="1" applyBorder="1" applyAlignment="1" applyProtection="1">
      <alignment horizontal="center" vertical="center" wrapText="1"/>
      <protection/>
    </xf>
    <xf numFmtId="165" fontId="20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38" xfId="0" applyNumberFormat="1" applyFont="1" applyFill="1" applyBorder="1" applyAlignment="1">
      <alignment horizontal="right" vertical="center" wrapText="1"/>
    </xf>
    <xf numFmtId="0" fontId="20" fillId="38" borderId="39" xfId="97" applyFont="1" applyFill="1" applyBorder="1" applyAlignment="1" applyProtection="1">
      <alignment horizontal="right" vertical="center" wrapText="1"/>
      <protection hidden="1" locked="0"/>
    </xf>
    <xf numFmtId="165" fontId="20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77" xfId="0" applyNumberFormat="1" applyFont="1" applyFill="1" applyBorder="1" applyAlignment="1">
      <alignment horizontal="right" vertical="center" wrapText="1"/>
    </xf>
    <xf numFmtId="1" fontId="20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20" fillId="38" borderId="107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0" applyNumberFormat="1" applyFont="1" applyFill="1" applyBorder="1" applyAlignment="1">
      <alignment horizontal="right" vertical="center" wrapText="1"/>
    </xf>
    <xf numFmtId="165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109" xfId="97" applyFont="1" applyFill="1" applyBorder="1" applyAlignment="1" applyProtection="1">
      <alignment horizontal="center" vertical="center" wrapText="1"/>
      <protection locked="0"/>
    </xf>
    <xf numFmtId="165" fontId="20" fillId="38" borderId="45" xfId="0" applyNumberFormat="1" applyFont="1" applyFill="1" applyBorder="1" applyAlignment="1" applyProtection="1">
      <alignment horizontal="center" vertical="center" wrapText="1"/>
      <protection/>
    </xf>
    <xf numFmtId="165" fontId="20" fillId="38" borderId="46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7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4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45" xfId="0" applyNumberFormat="1" applyFont="1" applyFill="1" applyBorder="1" applyAlignment="1">
      <alignment horizontal="right" vertical="center" wrapText="1"/>
    </xf>
    <xf numFmtId="0" fontId="20" fillId="38" borderId="110" xfId="97" applyFont="1" applyFill="1" applyBorder="1" applyAlignment="1" applyProtection="1">
      <alignment horizontal="right" vertical="center" wrapText="1"/>
      <protection hidden="1" locked="0"/>
    </xf>
    <xf numFmtId="165" fontId="20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111" xfId="0" applyNumberFormat="1" applyFont="1" applyFill="1" applyBorder="1" applyAlignment="1">
      <alignment horizontal="right" vertical="center" wrapText="1"/>
    </xf>
    <xf numFmtId="1" fontId="20" fillId="38" borderId="110" xfId="97" applyNumberFormat="1" applyFont="1" applyFill="1" applyBorder="1" applyAlignment="1" applyProtection="1">
      <alignment horizontal="right" vertical="center" wrapText="1"/>
      <protection locked="0"/>
    </xf>
    <xf numFmtId="0" fontId="20" fillId="38" borderId="112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113" xfId="0" applyNumberFormat="1" applyFont="1" applyFill="1" applyBorder="1" applyAlignment="1">
      <alignment horizontal="right"/>
    </xf>
    <xf numFmtId="0" fontId="31" fillId="38" borderId="110" xfId="0" applyFont="1" applyFill="1" applyBorder="1" applyAlignment="1">
      <alignment horizontal="right" vertical="center" wrapText="1"/>
    </xf>
    <xf numFmtId="0" fontId="31" fillId="38" borderId="110" xfId="97" applyFont="1" applyFill="1" applyBorder="1" applyAlignment="1" applyProtection="1">
      <alignment horizontal="right" vertical="center" wrapText="1"/>
      <protection hidden="1" locked="0"/>
    </xf>
    <xf numFmtId="165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7" xfId="0" applyNumberFormat="1" applyFont="1" applyFill="1" applyBorder="1" applyAlignment="1">
      <alignment horizontal="right" vertical="center" wrapText="1"/>
    </xf>
    <xf numFmtId="3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114" xfId="0" applyNumberFormat="1" applyFont="1" applyFill="1" applyBorder="1" applyAlignment="1">
      <alignment horizontal="right" vertical="center" wrapText="1"/>
    </xf>
    <xf numFmtId="3" fontId="31" fillId="38" borderId="115" xfId="0" applyNumberFormat="1" applyFont="1" applyFill="1" applyBorder="1" applyAlignment="1">
      <alignment horizontal="right" vertical="center" wrapText="1"/>
    </xf>
    <xf numFmtId="165" fontId="31" fillId="38" borderId="115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116" xfId="97" applyNumberFormat="1" applyFont="1" applyFill="1" applyBorder="1" applyAlignment="1" applyProtection="1">
      <alignment horizontal="right" vertical="center" wrapText="1"/>
      <protection/>
    </xf>
    <xf numFmtId="0" fontId="31" fillId="38" borderId="47" xfId="0" applyFont="1" applyFill="1" applyBorder="1" applyAlignment="1">
      <alignment horizontal="right" vertical="center" wrapText="1"/>
    </xf>
    <xf numFmtId="0" fontId="31" fillId="38" borderId="45" xfId="97" applyFont="1" applyFill="1" applyBorder="1" applyAlignment="1" applyProtection="1">
      <alignment horizontal="right" vertical="center" wrapText="1"/>
      <protection hidden="1"/>
    </xf>
    <xf numFmtId="164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0" fontId="31" fillId="38" borderId="47" xfId="0" applyFont="1" applyFill="1" applyBorder="1" applyAlignment="1" applyProtection="1">
      <alignment horizontal="right" vertical="center" wrapText="1"/>
      <protection/>
    </xf>
    <xf numFmtId="0" fontId="31" fillId="38" borderId="103" xfId="97" applyFont="1" applyFill="1" applyBorder="1" applyAlignment="1" applyProtection="1">
      <alignment horizontal="right" vertical="center" wrapText="1"/>
      <protection hidden="1"/>
    </xf>
    <xf numFmtId="3" fontId="31" fillId="38" borderId="45" xfId="0" applyNumberFormat="1" applyFont="1" applyFill="1" applyBorder="1" applyAlignment="1">
      <alignment horizontal="right" vertical="center" wrapText="1"/>
    </xf>
    <xf numFmtId="0" fontId="31" fillId="38" borderId="117" xfId="0" applyFont="1" applyFill="1" applyBorder="1" applyAlignment="1" applyProtection="1">
      <alignment horizontal="right" vertical="center" wrapText="1"/>
      <protection/>
    </xf>
    <xf numFmtId="1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7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103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45" xfId="0" applyFont="1" applyFill="1" applyBorder="1" applyAlignment="1">
      <alignment horizontal="right"/>
    </xf>
    <xf numFmtId="0" fontId="20" fillId="38" borderId="103" xfId="0" applyFont="1" applyFill="1" applyBorder="1" applyAlignment="1">
      <alignment horizontal="right"/>
    </xf>
    <xf numFmtId="3" fontId="19" fillId="38" borderId="118" xfId="97" applyNumberFormat="1" applyFont="1" applyFill="1" applyBorder="1" applyAlignment="1" applyProtection="1">
      <alignment horizontal="center" vertical="center" wrapText="1"/>
      <protection/>
    </xf>
    <xf numFmtId="3" fontId="19" fillId="38" borderId="119" xfId="97" applyNumberFormat="1" applyFont="1" applyFill="1" applyBorder="1" applyAlignment="1" applyProtection="1">
      <alignment horizontal="right" vertical="center" wrapText="1"/>
      <protection/>
    </xf>
    <xf numFmtId="3" fontId="19" fillId="38" borderId="120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7" applyNumberFormat="1" applyFont="1" applyFill="1" applyBorder="1" applyAlignment="1" applyProtection="1">
      <alignment horizontal="center" vertical="center" wrapText="1"/>
      <protection/>
    </xf>
    <xf numFmtId="3" fontId="19" fillId="38" borderId="120" xfId="97" applyNumberFormat="1" applyFont="1" applyFill="1" applyBorder="1" applyAlignment="1" applyProtection="1">
      <alignment horizontal="center" vertical="center" wrapText="1"/>
      <protection/>
    </xf>
    <xf numFmtId="165" fontId="19" fillId="38" borderId="121" xfId="97" applyNumberFormat="1" applyFont="1" applyFill="1" applyBorder="1" applyAlignment="1" applyProtection="1">
      <alignment horizontal="center" vertical="center" wrapText="1"/>
      <protection/>
    </xf>
    <xf numFmtId="3" fontId="19" fillId="38" borderId="10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0" applyNumberFormat="1" applyFont="1" applyFill="1" applyBorder="1" applyAlignment="1">
      <alignment horizontal="right" vertical="center" wrapText="1"/>
    </xf>
    <xf numFmtId="165" fontId="19" fillId="38" borderId="121" xfId="97" applyNumberFormat="1" applyFont="1" applyFill="1" applyBorder="1" applyAlignment="1" applyProtection="1">
      <alignment horizontal="right" vertical="center" wrapText="1"/>
      <protection/>
    </xf>
    <xf numFmtId="165" fontId="19" fillId="38" borderId="122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3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3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7" applyNumberFormat="1" applyFont="1" applyFill="1" applyBorder="1" applyAlignment="1" applyProtection="1">
      <alignment horizontal="right" vertical="center" wrapText="1"/>
      <protection locked="0"/>
    </xf>
    <xf numFmtId="165" fontId="19" fillId="38" borderId="120" xfId="97" applyNumberFormat="1" applyFont="1" applyFill="1" applyBorder="1" applyAlignment="1" applyProtection="1">
      <alignment horizontal="right" vertical="center" wrapText="1"/>
      <protection/>
    </xf>
    <xf numFmtId="0" fontId="19" fillId="38" borderId="10" xfId="97" applyFont="1" applyFill="1" applyBorder="1" applyAlignment="1" applyProtection="1">
      <alignment horizontal="right" vertical="center" wrapText="1"/>
      <protection/>
    </xf>
    <xf numFmtId="1" fontId="19" fillId="38" borderId="120" xfId="97" applyNumberFormat="1" applyFont="1" applyFill="1" applyBorder="1" applyAlignment="1" applyProtection="1">
      <alignment horizontal="right" vertical="center" wrapText="1"/>
      <protection/>
    </xf>
    <xf numFmtId="164" fontId="19" fillId="38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2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22" xfId="97" applyNumberFormat="1" applyFont="1" applyFill="1" applyBorder="1" applyAlignment="1" applyProtection="1">
      <alignment horizontal="right" vertical="center" wrapText="1"/>
      <protection/>
    </xf>
    <xf numFmtId="164" fontId="19" fillId="38" borderId="23" xfId="97" applyNumberFormat="1" applyFont="1" applyFill="1" applyBorder="1" applyAlignment="1" applyProtection="1">
      <alignment horizontal="right" vertical="center" wrapText="1"/>
      <protection hidden="1"/>
    </xf>
    <xf numFmtId="165" fontId="19" fillId="38" borderId="121" xfId="97" applyNumberFormat="1" applyFont="1" applyFill="1" applyBorder="1" applyAlignment="1" applyProtection="1">
      <alignment horizontal="right" vertical="center" wrapText="1"/>
      <protection hidden="1"/>
    </xf>
    <xf numFmtId="0" fontId="19" fillId="38" borderId="65" xfId="97" applyFont="1" applyFill="1" applyBorder="1" applyAlignment="1" applyProtection="1">
      <alignment horizontal="right" vertical="center" wrapText="1"/>
      <protection/>
    </xf>
    <xf numFmtId="0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 hidden="1"/>
    </xf>
    <xf numFmtId="164" fontId="19" fillId="38" borderId="69" xfId="97" applyNumberFormat="1" applyFont="1" applyFill="1" applyBorder="1" applyAlignment="1" applyProtection="1">
      <alignment horizontal="right" vertical="center" wrapText="1"/>
      <protection/>
    </xf>
    <xf numFmtId="0" fontId="19" fillId="38" borderId="66" xfId="97" applyFont="1" applyFill="1" applyBorder="1" applyAlignment="1" applyProtection="1">
      <alignment horizontal="right" vertical="center" wrapText="1"/>
      <protection/>
    </xf>
    <xf numFmtId="164" fontId="19" fillId="38" borderId="69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124" xfId="97" applyNumberFormat="1" applyFont="1" applyFill="1" applyBorder="1" applyAlignment="1" applyProtection="1">
      <alignment horizontal="right" vertical="center" wrapText="1"/>
      <protection/>
    </xf>
    <xf numFmtId="1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/>
    </xf>
    <xf numFmtId="0" fontId="19" fillId="38" borderId="124" xfId="97" applyFont="1" applyFill="1" applyBorder="1" applyAlignment="1" applyProtection="1">
      <alignment horizontal="right" vertical="center" wrapText="1"/>
      <protection/>
    </xf>
    <xf numFmtId="0" fontId="19" fillId="38" borderId="68" xfId="97" applyFont="1" applyFill="1" applyBorder="1" applyAlignment="1" applyProtection="1">
      <alignment horizontal="right" vertical="center" wrapText="1"/>
      <protection/>
    </xf>
    <xf numFmtId="164" fontId="19" fillId="38" borderId="68" xfId="97" applyNumberFormat="1" applyFont="1" applyFill="1" applyBorder="1" applyAlignment="1" applyProtection="1">
      <alignment horizontal="right" vertical="center" wrapText="1"/>
      <protection/>
    </xf>
    <xf numFmtId="0" fontId="27" fillId="38" borderId="0" xfId="0" applyFont="1" applyFill="1" applyAlignment="1">
      <alignment horizontal="center"/>
    </xf>
    <xf numFmtId="0" fontId="31" fillId="38" borderId="59" xfId="0" applyFont="1" applyFill="1" applyBorder="1" applyAlignment="1" applyProtection="1">
      <alignment horizontal="center" vertical="center" wrapText="1"/>
      <protection locked="0"/>
    </xf>
    <xf numFmtId="0" fontId="31" fillId="38" borderId="38" xfId="0" applyFont="1" applyFill="1" applyBorder="1" applyAlignment="1" applyProtection="1">
      <alignment horizontal="center" vertical="center" wrapText="1"/>
      <protection locked="0"/>
    </xf>
    <xf numFmtId="0" fontId="31" fillId="38" borderId="40" xfId="0" applyFont="1" applyFill="1" applyBorder="1" applyAlignment="1" applyProtection="1">
      <alignment horizontal="center" vertical="center" wrapText="1"/>
      <protection locked="0"/>
    </xf>
    <xf numFmtId="0" fontId="31" fillId="38" borderId="42" xfId="0" applyFont="1" applyFill="1" applyBorder="1" applyAlignment="1" applyProtection="1">
      <alignment horizontal="center" vertical="center" wrapText="1"/>
      <protection locked="0"/>
    </xf>
    <xf numFmtId="164" fontId="31" fillId="38" borderId="38" xfId="0" applyNumberFormat="1" applyFont="1" applyFill="1" applyBorder="1" applyAlignment="1" applyProtection="1">
      <alignment horizontal="center" vertical="center" wrapText="1"/>
      <protection locked="0"/>
    </xf>
    <xf numFmtId="164" fontId="31" fillId="38" borderId="40" xfId="0" applyNumberFormat="1" applyFont="1" applyFill="1" applyBorder="1" applyAlignment="1" applyProtection="1">
      <alignment horizontal="center" vertical="center" wrapText="1"/>
      <protection locked="0"/>
    </xf>
    <xf numFmtId="1" fontId="31" fillId="38" borderId="43" xfId="0" applyNumberFormat="1" applyFont="1" applyFill="1" applyBorder="1" applyAlignment="1" applyProtection="1">
      <alignment horizontal="center" vertical="center" wrapText="1"/>
      <protection locked="0"/>
    </xf>
    <xf numFmtId="1" fontId="3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>
      <alignment/>
    </xf>
    <xf numFmtId="0" fontId="31" fillId="38" borderId="76" xfId="98" applyFont="1" applyFill="1" applyBorder="1" applyAlignment="1" applyProtection="1">
      <alignment vertical="top" wrapText="1"/>
      <protection hidden="1"/>
    </xf>
    <xf numFmtId="3" fontId="31" fillId="38" borderId="76" xfId="98" applyNumberFormat="1" applyFont="1" applyFill="1" applyBorder="1" applyAlignment="1" applyProtection="1">
      <alignment horizontal="center" vertical="top" wrapText="1"/>
      <protection hidden="1"/>
    </xf>
    <xf numFmtId="3" fontId="31" fillId="38" borderId="77" xfId="98" applyNumberFormat="1" applyFont="1" applyFill="1" applyBorder="1" applyAlignment="1" applyProtection="1">
      <alignment horizontal="center" vertical="center" wrapText="1"/>
      <protection hidden="1"/>
    </xf>
    <xf numFmtId="3" fontId="31" fillId="38" borderId="39" xfId="98" applyNumberFormat="1" applyFont="1" applyFill="1" applyBorder="1" applyAlignment="1" applyProtection="1">
      <alignment horizontal="center" vertical="center" wrapText="1"/>
      <protection hidden="1"/>
    </xf>
    <xf numFmtId="164" fontId="31" fillId="38" borderId="75" xfId="98" applyNumberFormat="1" applyFont="1" applyFill="1" applyBorder="1" applyAlignment="1" applyProtection="1">
      <alignment horizontal="center" vertical="center" wrapText="1"/>
      <protection hidden="1"/>
    </xf>
    <xf numFmtId="3" fontId="20" fillId="38" borderId="77" xfId="0" applyNumberFormat="1" applyFont="1" applyFill="1" applyBorder="1" applyAlignment="1">
      <alignment horizontal="center" vertical="center" wrapText="1"/>
    </xf>
    <xf numFmtId="3" fontId="20" fillId="38" borderId="39" xfId="98" applyNumberFormat="1" applyFont="1" applyFill="1" applyBorder="1" applyAlignment="1" applyProtection="1">
      <alignment horizontal="center" vertical="center"/>
      <protection hidden="1"/>
    </xf>
    <xf numFmtId="165" fontId="20" fillId="38" borderId="75" xfId="98" applyNumberFormat="1" applyFont="1" applyFill="1" applyBorder="1" applyAlignment="1" applyProtection="1">
      <alignment horizontal="center" vertical="center"/>
      <protection hidden="1"/>
    </xf>
    <xf numFmtId="1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164" fontId="20" fillId="38" borderId="75" xfId="0" applyNumberFormat="1" applyFont="1" applyFill="1" applyBorder="1" applyAlignment="1" applyProtection="1">
      <alignment horizontal="center" vertical="center"/>
      <protection hidden="1"/>
    </xf>
    <xf numFmtId="3" fontId="20" fillId="38" borderId="78" xfId="0" applyNumberFormat="1" applyFont="1" applyFill="1" applyBorder="1" applyAlignment="1">
      <alignment horizontal="center" vertical="center" wrapText="1"/>
    </xf>
    <xf numFmtId="1" fontId="20" fillId="38" borderId="39" xfId="0" applyNumberFormat="1" applyFont="1" applyFill="1" applyBorder="1" applyAlignment="1" applyProtection="1">
      <alignment horizontal="center" vertical="center"/>
      <protection hidden="1"/>
    </xf>
    <xf numFmtId="165" fontId="20" fillId="38" borderId="100" xfId="98" applyNumberFormat="1" applyFont="1" applyFill="1" applyBorder="1" applyAlignment="1" applyProtection="1">
      <alignment horizontal="center" vertical="center"/>
      <protection hidden="1"/>
    </xf>
    <xf numFmtId="49" fontId="20" fillId="38" borderId="77" xfId="0" applyNumberFormat="1" applyFont="1" applyFill="1" applyBorder="1" applyAlignment="1">
      <alignment horizontal="center" vertical="center" wrapText="1"/>
    </xf>
    <xf numFmtId="0" fontId="20" fillId="38" borderId="75" xfId="0" applyNumberFormat="1" applyFont="1" applyFill="1" applyBorder="1" applyAlignment="1" applyProtection="1">
      <alignment horizontal="center" vertical="center"/>
      <protection hidden="1"/>
    </xf>
    <xf numFmtId="0" fontId="0" fillId="38" borderId="7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75" xfId="0" applyFill="1" applyBorder="1" applyAlignment="1">
      <alignment/>
    </xf>
    <xf numFmtId="164" fontId="20" fillId="38" borderId="100" xfId="0" applyNumberFormat="1" applyFont="1" applyFill="1" applyBorder="1" applyAlignment="1" applyProtection="1">
      <alignment horizontal="center" vertical="center"/>
      <protection hidden="1"/>
    </xf>
    <xf numFmtId="0" fontId="20" fillId="38" borderId="77" xfId="0" applyNumberFormat="1" applyFont="1" applyFill="1" applyBorder="1" applyAlignment="1">
      <alignment horizontal="center" vertical="center" wrapText="1"/>
    </xf>
    <xf numFmtId="0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3" fontId="20" fillId="38" borderId="78" xfId="0" applyNumberFormat="1" applyFont="1" applyFill="1" applyBorder="1" applyAlignment="1">
      <alignment horizontal="center" vertical="center"/>
    </xf>
    <xf numFmtId="3" fontId="35" fillId="38" borderId="78" xfId="0" applyNumberFormat="1" applyFont="1" applyFill="1" applyBorder="1" applyAlignment="1">
      <alignment horizontal="center" vertical="center"/>
    </xf>
    <xf numFmtId="1" fontId="20" fillId="38" borderId="77" xfId="0" applyNumberFormat="1" applyFont="1" applyFill="1" applyBorder="1" applyAlignment="1">
      <alignment horizontal="center" vertical="center" wrapText="1"/>
    </xf>
    <xf numFmtId="3" fontId="0" fillId="38" borderId="75" xfId="0" applyNumberFormat="1" applyFill="1" applyBorder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20" fillId="38" borderId="125" xfId="97" applyFont="1" applyFill="1" applyBorder="1" applyAlignment="1" applyProtection="1">
      <alignment horizontal="center" vertical="center" wrapText="1"/>
      <protection locked="0"/>
    </xf>
    <xf numFmtId="3" fontId="22" fillId="38" borderId="126" xfId="97" applyNumberFormat="1" applyFont="1" applyFill="1" applyBorder="1" applyAlignment="1" applyProtection="1">
      <alignment horizontal="center" vertical="center" wrapText="1"/>
      <protection/>
    </xf>
    <xf numFmtId="0" fontId="31" fillId="38" borderId="76" xfId="98" applyFont="1" applyFill="1" applyBorder="1" applyAlignment="1" applyProtection="1">
      <alignment vertical="top" wrapText="1"/>
      <protection hidden="1"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22" xfId="93" applyNumberFormat="1" applyFont="1" applyFill="1" applyBorder="1" applyAlignment="1">
      <alignment horizontal="center" vertic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122" xfId="99" applyFont="1" applyFill="1" applyBorder="1" applyAlignment="1" applyProtection="1">
      <alignment horizontal="center" vertical="center"/>
      <protection locked="0"/>
    </xf>
    <xf numFmtId="0" fontId="35" fillId="0" borderId="128" xfId="93" applyFont="1" applyFill="1" applyBorder="1" applyAlignment="1">
      <alignment vertical="top" wrapText="1"/>
      <protection/>
    </xf>
    <xf numFmtId="1" fontId="35" fillId="0" borderId="129" xfId="93" applyNumberFormat="1" applyFont="1" applyFill="1" applyBorder="1" applyAlignment="1">
      <alignment horizontal="center"/>
      <protection/>
    </xf>
    <xf numFmtId="1" fontId="35" fillId="0" borderId="64" xfId="93" applyNumberFormat="1" applyFont="1" applyFill="1" applyBorder="1" applyAlignment="1">
      <alignment horizontal="center"/>
      <protection/>
    </xf>
    <xf numFmtId="164" fontId="35" fillId="0" borderId="108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52" xfId="93" applyNumberFormat="1" applyFont="1" applyFill="1" applyBorder="1" applyAlignment="1">
      <alignment horizontal="center"/>
      <protection/>
    </xf>
    <xf numFmtId="164" fontId="35" fillId="0" borderId="30" xfId="93" applyNumberFormat="1" applyFont="1" applyFill="1" applyBorder="1" applyAlignment="1">
      <alignment horizontal="center"/>
      <protection/>
    </xf>
    <xf numFmtId="164" fontId="35" fillId="0" borderId="52" xfId="99" applyNumberFormat="1" applyFont="1" applyFill="1" applyBorder="1" applyAlignment="1" applyProtection="1">
      <alignment horizontal="center" vertical="center"/>
      <protection locked="0"/>
    </xf>
    <xf numFmtId="164" fontId="35" fillId="0" borderId="64" xfId="99" applyNumberFormat="1" applyFont="1" applyFill="1" applyBorder="1" applyAlignment="1" applyProtection="1">
      <alignment horizontal="center" vertical="center"/>
      <protection locked="0"/>
    </xf>
    <xf numFmtId="164" fontId="35" fillId="0" borderId="107" xfId="99" applyNumberFormat="1" applyFont="1" applyFill="1" applyBorder="1" applyAlignment="1" applyProtection="1">
      <alignment horizontal="center"/>
      <protection locked="0"/>
    </xf>
    <xf numFmtId="164" fontId="35" fillId="0" borderId="64" xfId="99" applyNumberFormat="1" applyFont="1" applyFill="1" applyBorder="1" applyAlignment="1" applyProtection="1">
      <alignment horizontal="center"/>
      <protection locked="0"/>
    </xf>
    <xf numFmtId="164" fontId="35" fillId="0" borderId="51" xfId="99" applyNumberFormat="1" applyFont="1" applyFill="1" applyBorder="1" applyAlignment="1" applyProtection="1">
      <alignment horizontal="center"/>
      <protection locked="0"/>
    </xf>
    <xf numFmtId="0" fontId="35" fillId="0" borderId="35" xfId="93" applyFont="1" applyFill="1" applyBorder="1" applyAlignment="1">
      <alignment vertical="top" wrapText="1"/>
      <protection/>
    </xf>
    <xf numFmtId="1" fontId="35" fillId="0" borderId="130" xfId="93" applyNumberFormat="1" applyFont="1" applyFill="1" applyBorder="1" applyAlignment="1">
      <alignment horizontal="center"/>
      <protection/>
    </xf>
    <xf numFmtId="1" fontId="35" fillId="0" borderId="107" xfId="93" applyNumberFormat="1" applyFont="1" applyFill="1" applyBorder="1" applyAlignment="1">
      <alignment horizontal="center"/>
      <protection/>
    </xf>
    <xf numFmtId="164" fontId="35" fillId="0" borderId="107" xfId="99" applyNumberFormat="1" applyFont="1" applyFill="1" applyBorder="1" applyAlignment="1" applyProtection="1">
      <alignment horizontal="center" vertic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164" fontId="35" fillId="0" borderId="77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133" xfId="99" applyNumberFormat="1" applyFont="1" applyFill="1" applyBorder="1" applyAlignment="1" applyProtection="1">
      <alignment horizontal="center"/>
      <protection locked="0"/>
    </xf>
    <xf numFmtId="164" fontId="35" fillId="0" borderId="134" xfId="99" applyNumberFormat="1" applyFont="1" applyFill="1" applyBorder="1" applyAlignment="1" applyProtection="1">
      <alignment horizontal="center"/>
      <protection locked="0"/>
    </xf>
    <xf numFmtId="0" fontId="35" fillId="0" borderId="46" xfId="93" applyFont="1" applyFill="1" applyBorder="1" applyAlignment="1">
      <alignment vertical="top" wrapText="1"/>
      <protection/>
    </xf>
    <xf numFmtId="0" fontId="35" fillId="0" borderId="117" xfId="93" applyFont="1" applyFill="1" applyBorder="1" applyAlignment="1">
      <alignment horizontal="center"/>
      <protection/>
    </xf>
    <xf numFmtId="0" fontId="35" fillId="0" borderId="135" xfId="93" applyFont="1" applyFill="1" applyBorder="1" applyAlignment="1">
      <alignment horizontal="center"/>
      <protection/>
    </xf>
    <xf numFmtId="164" fontId="35" fillId="0" borderId="117" xfId="93" applyNumberFormat="1" applyFont="1" applyFill="1" applyBorder="1" applyAlignment="1">
      <alignment horizontal="center"/>
      <protection/>
    </xf>
    <xf numFmtId="164" fontId="35" fillId="0" borderId="135" xfId="93" applyNumberFormat="1" applyFont="1" applyFill="1" applyBorder="1" applyAlignment="1">
      <alignment horizontal="center"/>
      <protection/>
    </xf>
    <xf numFmtId="164" fontId="35" fillId="0" borderId="46" xfId="93" applyNumberFormat="1" applyFont="1" applyFill="1" applyBorder="1" applyAlignment="1">
      <alignment horizontal="center"/>
      <protection/>
    </xf>
    <xf numFmtId="164" fontId="35" fillId="0" borderId="117" xfId="99" applyNumberFormat="1" applyFont="1" applyFill="1" applyBorder="1" applyAlignment="1" applyProtection="1">
      <alignment horizontal="center" vertical="center"/>
      <protection locked="0"/>
    </xf>
    <xf numFmtId="164" fontId="35" fillId="0" borderId="135" xfId="99" applyNumberFormat="1" applyFont="1" applyFill="1" applyBorder="1" applyAlignment="1" applyProtection="1">
      <alignment horizontal="center" vertical="center"/>
      <protection locked="0"/>
    </xf>
    <xf numFmtId="164" fontId="35" fillId="0" borderId="117" xfId="99" applyNumberFormat="1" applyFont="1" applyFill="1" applyBorder="1" applyAlignment="1" applyProtection="1">
      <alignment horizontal="center"/>
      <protection/>
    </xf>
    <xf numFmtId="164" fontId="35" fillId="0" borderId="135" xfId="99" applyNumberFormat="1" applyFont="1" applyFill="1" applyBorder="1" applyAlignment="1" applyProtection="1">
      <alignment horizontal="center"/>
      <protection/>
    </xf>
    <xf numFmtId="164" fontId="35" fillId="0" borderId="60" xfId="99" applyNumberFormat="1" applyFont="1" applyFill="1" applyBorder="1" applyAlignment="1" applyProtection="1">
      <alignment horizontal="center"/>
      <protection locked="0"/>
    </xf>
    <xf numFmtId="164" fontId="35" fillId="0" borderId="135" xfId="99" applyNumberFormat="1" applyFont="1" applyFill="1" applyBorder="1" applyAlignment="1" applyProtection="1">
      <alignment horizontal="center"/>
      <protection locked="0"/>
    </xf>
    <xf numFmtId="0" fontId="37" fillId="0" borderId="85" xfId="93" applyFont="1" applyFill="1" applyBorder="1" applyAlignment="1">
      <alignment horizontal="center" vertical="top" wrapText="1"/>
      <protection/>
    </xf>
    <xf numFmtId="1" fontId="37" fillId="0" borderId="127" xfId="93" applyNumberFormat="1" applyFont="1" applyFill="1" applyBorder="1" applyAlignment="1">
      <alignment horizontal="center"/>
      <protection/>
    </xf>
    <xf numFmtId="1" fontId="37" fillId="0" borderId="122" xfId="93" applyNumberFormat="1" applyFont="1" applyFill="1" applyBorder="1" applyAlignment="1">
      <alignment horizontal="center"/>
      <protection/>
    </xf>
    <xf numFmtId="164" fontId="37" fillId="0" borderId="127" xfId="93" applyNumberFormat="1" applyFont="1" applyFill="1" applyBorder="1" applyAlignment="1">
      <alignment horizontal="center"/>
      <protection/>
    </xf>
    <xf numFmtId="164" fontId="37" fillId="0" borderId="122" xfId="93" applyNumberFormat="1" applyFont="1" applyFill="1" applyBorder="1" applyAlignment="1">
      <alignment horizontal="center"/>
      <protection/>
    </xf>
    <xf numFmtId="164" fontId="37" fillId="0" borderId="121" xfId="93" applyNumberFormat="1" applyFont="1" applyFill="1" applyBorder="1" applyAlignment="1">
      <alignment horizontal="center"/>
      <protection/>
    </xf>
    <xf numFmtId="164" fontId="37" fillId="0" borderId="127" xfId="99" applyNumberFormat="1" applyFont="1" applyFill="1" applyBorder="1" applyAlignment="1" applyProtection="1">
      <alignment horizontal="center" vertical="center"/>
      <protection locked="0"/>
    </xf>
    <xf numFmtId="164" fontId="37" fillId="0" borderId="122" xfId="99" applyNumberFormat="1" applyFont="1" applyFill="1" applyBorder="1" applyAlignment="1" applyProtection="1">
      <alignment horizontal="center" vertical="center"/>
      <protection locked="0"/>
    </xf>
    <xf numFmtId="164" fontId="37" fillId="0" borderId="119" xfId="93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8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36" xfId="96" applyNumberFormat="1" applyFont="1" applyFill="1" applyBorder="1" applyAlignment="1">
      <alignment horizontal="left"/>
      <protection/>
    </xf>
    <xf numFmtId="0" fontId="39" fillId="0" borderId="136" xfId="0" applyFont="1" applyFill="1" applyBorder="1" applyAlignment="1">
      <alignment horizontal="left"/>
    </xf>
    <xf numFmtId="0" fontId="0" fillId="0" borderId="136" xfId="0" applyFill="1" applyBorder="1" applyAlignment="1">
      <alignment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3" xfId="0" applyFont="1" applyFill="1" applyBorder="1" applyAlignment="1">
      <alignment horizontal="center" vertical="center"/>
    </xf>
    <xf numFmtId="0" fontId="20" fillId="0" borderId="137" xfId="96" applyFont="1" applyFill="1" applyBorder="1">
      <alignment/>
      <protection/>
    </xf>
    <xf numFmtId="0" fontId="20" fillId="0" borderId="39" xfId="0" applyFont="1" applyFill="1" applyBorder="1" applyAlignment="1">
      <alignment horizontal="center" vertical="center" wrapText="1"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64" xfId="96" applyNumberFormat="1" applyFont="1" applyFill="1" applyBorder="1" applyAlignment="1">
      <alignment horizontal="center" vertical="center"/>
      <protection/>
    </xf>
    <xf numFmtId="0" fontId="20" fillId="0" borderId="28" xfId="96" applyFont="1" applyFill="1" applyBorder="1" applyAlignment="1">
      <alignment horizontal="center" vertical="center"/>
      <protection/>
    </xf>
    <xf numFmtId="164" fontId="20" fillId="0" borderId="107" xfId="96" applyNumberFormat="1" applyFont="1" applyFill="1" applyBorder="1" applyAlignment="1">
      <alignment horizontal="center" vertical="center"/>
      <protection/>
    </xf>
    <xf numFmtId="0" fontId="20" fillId="0" borderId="38" xfId="96" applyFont="1" applyFill="1" applyBorder="1" applyAlignment="1">
      <alignment horizontal="center" vertical="center"/>
      <protection/>
    </xf>
    <xf numFmtId="1" fontId="20" fillId="0" borderId="38" xfId="96" applyNumberFormat="1" applyFont="1" applyFill="1" applyBorder="1" applyAlignment="1">
      <alignment horizontal="center" vertical="center"/>
      <protection/>
    </xf>
    <xf numFmtId="1" fontId="20" fillId="0" borderId="107" xfId="96" applyNumberFormat="1" applyFont="1" applyFill="1" applyBorder="1" applyAlignment="1">
      <alignment horizontal="center" vertical="center"/>
      <protection/>
    </xf>
    <xf numFmtId="0" fontId="20" fillId="0" borderId="138" xfId="96" applyFont="1" applyFill="1" applyBorder="1">
      <alignment/>
      <protection/>
    </xf>
    <xf numFmtId="0" fontId="20" fillId="0" borderId="139" xfId="96" applyFont="1" applyFill="1" applyBorder="1">
      <alignment/>
      <protection/>
    </xf>
    <xf numFmtId="0" fontId="20" fillId="0" borderId="45" xfId="96" applyFont="1" applyFill="1" applyBorder="1" applyAlignment="1">
      <alignment horizontal="center" vertical="center"/>
      <protection/>
    </xf>
    <xf numFmtId="1" fontId="20" fillId="0" borderId="45" xfId="96" applyNumberFormat="1" applyFont="1" applyFill="1" applyBorder="1" applyAlignment="1">
      <alignment horizontal="center" vertical="center"/>
      <protection/>
    </xf>
    <xf numFmtId="164" fontId="20" fillId="0" borderId="135" xfId="96" applyNumberFormat="1" applyFont="1" applyFill="1" applyBorder="1" applyAlignment="1">
      <alignment horizontal="center" vertical="center"/>
      <protection/>
    </xf>
    <xf numFmtId="0" fontId="19" fillId="0" borderId="86" xfId="96" applyFont="1" applyFill="1" applyBorder="1">
      <alignment/>
      <protection/>
    </xf>
    <xf numFmtId="1" fontId="19" fillId="0" borderId="127" xfId="96" applyNumberFormat="1" applyFont="1" applyFill="1" applyBorder="1" applyAlignment="1">
      <alignment horizontal="center" vertical="center"/>
      <protection/>
    </xf>
    <xf numFmtId="1" fontId="19" fillId="0" borderId="120" xfId="96" applyNumberFormat="1" applyFont="1" applyFill="1" applyBorder="1" applyAlignment="1">
      <alignment horizontal="center" vertical="center"/>
      <protection/>
    </xf>
    <xf numFmtId="164" fontId="19" fillId="0" borderId="122" xfId="96" applyNumberFormat="1" applyFont="1" applyFill="1" applyBorder="1" applyAlignment="1">
      <alignment horizontal="center" vertical="center"/>
      <protection/>
    </xf>
    <xf numFmtId="1" fontId="19" fillId="0" borderId="122" xfId="96" applyNumberFormat="1" applyFont="1" applyFill="1" applyBorder="1" applyAlignment="1">
      <alignment horizontal="center" vertical="center"/>
      <protection/>
    </xf>
    <xf numFmtId="0" fontId="22" fillId="0" borderId="140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63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41" fillId="0" borderId="39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38" fillId="0" borderId="70" xfId="101" applyFont="1" applyFill="1" applyBorder="1" applyAlignment="1" applyProtection="1">
      <alignment vertical="center"/>
      <protection locked="0"/>
    </xf>
    <xf numFmtId="1" fontId="38" fillId="0" borderId="71" xfId="101" applyNumberFormat="1" applyFont="1" applyFill="1" applyBorder="1" applyAlignment="1" applyProtection="1">
      <alignment horizontal="center" vertical="center"/>
      <protection locked="0"/>
    </xf>
    <xf numFmtId="0" fontId="38" fillId="0" borderId="29" xfId="101" applyNumberFormat="1" applyFont="1" applyFill="1" applyBorder="1" applyAlignment="1" applyProtection="1">
      <alignment horizontal="center" vertical="center"/>
      <protection locked="0"/>
    </xf>
    <xf numFmtId="164" fontId="38" fillId="0" borderId="72" xfId="101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Fill="1" applyBorder="1" applyAlignment="1">
      <alignment horizontal="center"/>
    </xf>
    <xf numFmtId="1" fontId="38" fillId="0" borderId="29" xfId="101" applyNumberFormat="1" applyFont="1" applyFill="1" applyBorder="1" applyAlignment="1" applyProtection="1">
      <alignment horizontal="center" vertical="center"/>
      <protection locked="0"/>
    </xf>
    <xf numFmtId="1" fontId="38" fillId="0" borderId="74" xfId="101" applyNumberFormat="1" applyFont="1" applyFill="1" applyBorder="1" applyAlignment="1" applyProtection="1">
      <alignment horizontal="center" vertical="center"/>
      <protection locked="0"/>
    </xf>
    <xf numFmtId="1" fontId="38" fillId="0" borderId="77" xfId="101" applyNumberFormat="1" applyFont="1" applyFill="1" applyBorder="1" applyAlignment="1" applyProtection="1">
      <alignment horizontal="center" vertical="center"/>
      <protection locked="0"/>
    </xf>
    <xf numFmtId="1" fontId="38" fillId="0" borderId="39" xfId="101" applyNumberFormat="1" applyFont="1" applyFill="1" applyBorder="1" applyAlignment="1" applyProtection="1">
      <alignment horizontal="center" vertical="center"/>
      <protection locked="0"/>
    </xf>
    <xf numFmtId="164" fontId="38" fillId="0" borderId="75" xfId="101" applyNumberFormat="1" applyFont="1" applyFill="1" applyBorder="1" applyAlignment="1" applyProtection="1">
      <alignment horizontal="center" vertical="center"/>
      <protection locked="0"/>
    </xf>
    <xf numFmtId="0" fontId="38" fillId="0" borderId="76" xfId="101" applyFont="1" applyFill="1" applyBorder="1" applyAlignment="1" applyProtection="1">
      <alignment vertical="center"/>
      <protection locked="0"/>
    </xf>
    <xf numFmtId="0" fontId="38" fillId="0" borderId="39" xfId="101" applyNumberFormat="1" applyFont="1" applyFill="1" applyBorder="1" applyAlignment="1" applyProtection="1">
      <alignment horizontal="center" vertical="center"/>
      <protection locked="0"/>
    </xf>
    <xf numFmtId="1" fontId="38" fillId="0" borderId="78" xfId="101" applyNumberFormat="1" applyFont="1" applyFill="1" applyBorder="1" applyAlignment="1" applyProtection="1">
      <alignment horizontal="center" vertical="center"/>
      <protection locked="0"/>
    </xf>
    <xf numFmtId="164" fontId="38" fillId="0" borderId="100" xfId="101" applyNumberFormat="1" applyFont="1" applyFill="1" applyBorder="1" applyAlignment="1" applyProtection="1">
      <alignment horizontal="center" vertical="center"/>
      <protection locked="0"/>
    </xf>
    <xf numFmtId="0" fontId="38" fillId="0" borderId="142" xfId="101" applyFont="1" applyFill="1" applyBorder="1" applyAlignment="1" applyProtection="1">
      <alignment vertical="center"/>
      <protection locked="0"/>
    </xf>
    <xf numFmtId="1" fontId="38" fillId="0" borderId="111" xfId="101" applyNumberFormat="1" applyFont="1" applyFill="1" applyBorder="1" applyAlignment="1" applyProtection="1">
      <alignment horizontal="center" vertical="center"/>
      <protection locked="0"/>
    </xf>
    <xf numFmtId="0" fontId="38" fillId="0" borderId="110" xfId="101" applyNumberFormat="1" applyFont="1" applyFill="1" applyBorder="1" applyAlignment="1" applyProtection="1">
      <alignment horizontal="center" vertical="center"/>
      <protection locked="0"/>
    </xf>
    <xf numFmtId="164" fontId="38" fillId="0" borderId="143" xfId="101" applyNumberFormat="1" applyFont="1" applyFill="1" applyBorder="1" applyAlignment="1" applyProtection="1">
      <alignment horizontal="center" vertical="center"/>
      <protection locked="0"/>
    </xf>
    <xf numFmtId="1" fontId="38" fillId="0" borderId="112" xfId="101" applyNumberFormat="1" applyFont="1" applyFill="1" applyBorder="1" applyAlignment="1" applyProtection="1">
      <alignment horizontal="center" vertical="center"/>
      <protection locked="0"/>
    </xf>
    <xf numFmtId="1" fontId="38" fillId="0" borderId="110" xfId="101" applyNumberFormat="1" applyFont="1" applyFill="1" applyBorder="1" applyAlignment="1" applyProtection="1">
      <alignment horizontal="center" vertical="center"/>
      <protection locked="0"/>
    </xf>
    <xf numFmtId="164" fontId="38" fillId="0" borderId="144" xfId="101" applyNumberFormat="1" applyFont="1" applyFill="1" applyBorder="1" applyAlignment="1" applyProtection="1">
      <alignment horizontal="center" vertical="center"/>
      <protection locked="0"/>
    </xf>
    <xf numFmtId="0" fontId="33" fillId="0" borderId="86" xfId="0" applyFont="1" applyFill="1" applyBorder="1" applyAlignment="1" applyProtection="1">
      <alignment horizontal="center" vertical="center"/>
      <protection locked="0"/>
    </xf>
    <xf numFmtId="164" fontId="33" fillId="0" borderId="86" xfId="0" applyNumberFormat="1" applyFont="1" applyFill="1" applyBorder="1" applyAlignment="1" applyProtection="1">
      <alignment horizontal="center" vertical="center"/>
      <protection locked="0"/>
    </xf>
    <xf numFmtId="1" fontId="33" fillId="0" borderId="86" xfId="0" applyNumberFormat="1" applyFont="1" applyFill="1" applyBorder="1" applyAlignment="1" applyProtection="1">
      <alignment horizontal="center" vertical="center"/>
      <protection locked="0"/>
    </xf>
    <xf numFmtId="164" fontId="33" fillId="0" borderId="85" xfId="0" applyNumberFormat="1" applyFont="1" applyFill="1" applyBorder="1" applyAlignment="1" applyProtection="1">
      <alignment horizontal="center" vertical="center"/>
      <protection locked="0"/>
    </xf>
    <xf numFmtId="0" fontId="42" fillId="0" borderId="145" xfId="0" applyFont="1" applyFill="1" applyBorder="1" applyAlignment="1">
      <alignment/>
    </xf>
    <xf numFmtId="0" fontId="42" fillId="0" borderId="146" xfId="0" applyFont="1" applyFill="1" applyBorder="1" applyAlignment="1">
      <alignment horizontal="center"/>
    </xf>
    <xf numFmtId="0" fontId="42" fillId="0" borderId="147" xfId="0" applyFont="1" applyFill="1" applyBorder="1" applyAlignment="1">
      <alignment horizontal="center"/>
    </xf>
    <xf numFmtId="164" fontId="42" fillId="0" borderId="141" xfId="0" applyNumberFormat="1" applyFont="1" applyFill="1" applyBorder="1" applyAlignment="1">
      <alignment horizontal="center"/>
    </xf>
    <xf numFmtId="0" fontId="42" fillId="0" borderId="148" xfId="0" applyFont="1" applyFill="1" applyBorder="1" applyAlignment="1">
      <alignment horizontal="center"/>
    </xf>
    <xf numFmtId="164" fontId="42" fillId="0" borderId="149" xfId="0" applyNumberFormat="1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164" fontId="42" fillId="0" borderId="72" xfId="0" applyNumberFormat="1" applyFont="1" applyFill="1" applyBorder="1" applyAlignment="1">
      <alignment horizontal="center"/>
    </xf>
    <xf numFmtId="164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150" xfId="97" applyNumberFormat="1" applyFont="1" applyFill="1" applyBorder="1" applyAlignment="1" applyProtection="1">
      <alignment horizontal="right" vertical="center" wrapText="1"/>
      <protection/>
    </xf>
    <xf numFmtId="164" fontId="31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97" applyFont="1" applyFill="1" applyBorder="1" applyAlignment="1" applyProtection="1">
      <alignment horizontal="left" vertical="center" wrapText="1"/>
      <protection locked="0"/>
    </xf>
    <xf numFmtId="164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51" xfId="97" applyFont="1" applyFill="1" applyBorder="1" applyAlignment="1" applyProtection="1">
      <alignment horizontal="left" vertical="center" wrapText="1"/>
      <protection locked="0"/>
    </xf>
    <xf numFmtId="0" fontId="19" fillId="0" borderId="18" xfId="97" applyFont="1" applyFill="1" applyBorder="1" applyAlignment="1" applyProtection="1">
      <alignment horizontal="left" vertical="center" wrapText="1"/>
      <protection locked="0"/>
    </xf>
    <xf numFmtId="165" fontId="31" fillId="38" borderId="103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52" xfId="97" applyFont="1" applyFill="1" applyBorder="1" applyAlignment="1" applyProtection="1">
      <alignment horizontal="left" vertical="center" wrapText="1"/>
      <protection locked="0"/>
    </xf>
    <xf numFmtId="0" fontId="19" fillId="0" borderId="85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21" xfId="97" applyFont="1" applyFill="1" applyBorder="1" applyAlignment="1" applyProtection="1">
      <alignment horizontal="center" vertical="center" wrapText="1"/>
      <protection locked="0"/>
    </xf>
    <xf numFmtId="2" fontId="19" fillId="0" borderId="49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120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19" fillId="0" borderId="130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49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38" borderId="128" xfId="97" applyFont="1" applyFill="1" applyBorder="1" applyAlignment="1" applyProtection="1">
      <alignment horizontal="center" vertical="center" wrapText="1"/>
      <protection locked="0"/>
    </xf>
    <xf numFmtId="0" fontId="19" fillId="38" borderId="160" xfId="97" applyFont="1" applyFill="1" applyBorder="1" applyAlignment="1" applyProtection="1">
      <alignment horizontal="center" vertical="center" wrapText="1"/>
      <protection locked="0"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49" xfId="95" applyFont="1" applyFill="1" applyBorder="1" applyAlignment="1" applyProtection="1">
      <alignment horizontal="center" vertical="center" wrapText="1"/>
      <protection locked="0"/>
    </xf>
    <xf numFmtId="0" fontId="19" fillId="0" borderId="156" xfId="95" applyFont="1" applyFill="1" applyBorder="1" applyAlignment="1" applyProtection="1">
      <alignment horizontal="center" vertical="center" wrapText="1"/>
      <protection locked="0"/>
    </xf>
    <xf numFmtId="0" fontId="19" fillId="0" borderId="61" xfId="95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162" xfId="0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6" xfId="0" applyFont="1" applyFill="1" applyBorder="1" applyAlignment="1" applyProtection="1">
      <alignment horizontal="center" vertical="center" wrapText="1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69" xfId="0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40" fillId="0" borderId="163" xfId="0" applyFont="1" applyBorder="1" applyAlignment="1">
      <alignment horizontal="center" vertical="center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75" xfId="0" applyFont="1" applyFill="1" applyBorder="1" applyAlignment="1" applyProtection="1">
      <alignment horizontal="center" vertical="center" wrapText="1"/>
      <protection locked="0"/>
    </xf>
    <xf numFmtId="0" fontId="33" fillId="0" borderId="106" xfId="0" applyFont="1" applyFill="1" applyBorder="1" applyAlignment="1" applyProtection="1">
      <alignment horizontal="center" vertical="center" wrapText="1"/>
      <protection locked="0"/>
    </xf>
    <xf numFmtId="0" fontId="33" fillId="0" borderId="76" xfId="0" applyFont="1" applyFill="1" applyBorder="1" applyAlignment="1" applyProtection="1">
      <alignment horizontal="center" vertical="center" wrapText="1"/>
      <protection locked="0"/>
    </xf>
    <xf numFmtId="0" fontId="19" fillId="0" borderId="166" xfId="96" applyFont="1" applyFill="1" applyBorder="1" applyAlignment="1">
      <alignment horizontal="center" vertical="center" wrapText="1"/>
      <protection/>
    </xf>
    <xf numFmtId="0" fontId="19" fillId="0" borderId="167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66" xfId="96" applyFont="1" applyFill="1" applyBorder="1" applyAlignment="1">
      <alignment horizontal="center" vertical="center"/>
      <protection/>
    </xf>
    <xf numFmtId="0" fontId="19" fillId="0" borderId="67" xfId="96" applyFont="1" applyFill="1" applyBorder="1" applyAlignment="1">
      <alignment horizontal="center" vertical="center"/>
      <protection/>
    </xf>
    <xf numFmtId="0" fontId="19" fillId="0" borderId="78" xfId="96" applyFont="1" applyFill="1" applyBorder="1" applyAlignment="1">
      <alignment horizontal="center" vertical="center"/>
      <protection/>
    </xf>
    <xf numFmtId="0" fontId="19" fillId="0" borderId="39" xfId="96" applyFont="1" applyFill="1" applyBorder="1" applyAlignment="1">
      <alignment horizontal="center" vertical="center"/>
      <protection/>
    </xf>
    <xf numFmtId="0" fontId="19" fillId="0" borderId="75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33" fillId="0" borderId="136" xfId="0" applyNumberFormat="1" applyFont="1" applyFill="1" applyBorder="1" applyAlignment="1">
      <alignment horizontal="center"/>
    </xf>
    <xf numFmtId="0" fontId="33" fillId="0" borderId="136" xfId="0" applyFont="1" applyFill="1" applyBorder="1" applyAlignment="1">
      <alignment horizontal="center"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172" xfId="93" applyFont="1" applyFill="1" applyBorder="1" applyAlignment="1">
      <alignment horizontal="center" vertical="center"/>
      <protection/>
    </xf>
    <xf numFmtId="0" fontId="35" fillId="0" borderId="175" xfId="93" applyFont="1" applyFill="1" applyBorder="1" applyAlignment="1">
      <alignment horizontal="center" vertical="center"/>
      <protection/>
    </xf>
    <xf numFmtId="0" fontId="35" fillId="0" borderId="60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46" xfId="93" applyFont="1" applyFill="1" applyBorder="1" applyAlignment="1">
      <alignment horizontal="center" vertical="center"/>
      <protection/>
    </xf>
    <xf numFmtId="0" fontId="35" fillId="0" borderId="127" xfId="100" applyFont="1" applyFill="1" applyBorder="1" applyAlignment="1" applyProtection="1">
      <alignment horizontal="left" vertical="center"/>
      <protection locked="0"/>
    </xf>
    <xf numFmtId="0" fontId="35" fillId="0" borderId="122" xfId="100" applyFont="1" applyFill="1" applyBorder="1" applyAlignment="1" applyProtection="1">
      <alignment horizontal="left" vertical="center"/>
      <protection locked="0"/>
    </xf>
    <xf numFmtId="0" fontId="35" fillId="0" borderId="127" xfId="99" applyFont="1" applyFill="1" applyBorder="1" applyAlignment="1" applyProtection="1">
      <alignment horizontal="center"/>
      <protection locked="0"/>
    </xf>
    <xf numFmtId="0" fontId="35" fillId="0" borderId="120" xfId="99" applyFont="1" applyFill="1" applyBorder="1" applyAlignment="1" applyProtection="1">
      <alignment horizontal="center"/>
      <protection locked="0"/>
    </xf>
    <xf numFmtId="0" fontId="35" fillId="0" borderId="122" xfId="99" applyFont="1" applyFill="1" applyBorder="1" applyAlignment="1" applyProtection="1">
      <alignment horizontal="center"/>
      <protection locked="0"/>
    </xf>
    <xf numFmtId="0" fontId="35" fillId="0" borderId="108" xfId="99" applyFont="1" applyFill="1" applyBorder="1" applyAlignment="1" applyProtection="1">
      <alignment horizontal="center" vertical="center" wrapText="1"/>
      <protection locked="0"/>
    </xf>
    <xf numFmtId="0" fontId="35" fillId="0" borderId="38" xfId="99" applyFont="1" applyFill="1" applyBorder="1" applyAlignment="1" applyProtection="1">
      <alignment horizontal="center"/>
      <protection locked="0"/>
    </xf>
    <xf numFmtId="0" fontId="35" fillId="0" borderId="107" xfId="99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45" xfId="99" applyFont="1" applyFill="1" applyBorder="1" applyAlignment="1" applyProtection="1">
      <alignment horizontal="center"/>
      <protection locked="0"/>
    </xf>
    <xf numFmtId="0" fontId="35" fillId="0" borderId="13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7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78" xfId="93" applyFont="1" applyFill="1" applyBorder="1" applyAlignment="1">
      <alignment horizontal="center"/>
      <protection/>
    </xf>
    <xf numFmtId="0" fontId="35" fillId="0" borderId="117" xfId="99" applyFont="1" applyFill="1" applyBorder="1" applyAlignment="1" applyProtection="1">
      <alignment horizontal="center" vertical="center"/>
      <protection locked="0"/>
    </xf>
    <xf numFmtId="0" fontId="35" fillId="0" borderId="135" xfId="99" applyFont="1" applyFill="1" applyBorder="1" applyAlignment="1" applyProtection="1">
      <alignment horizontal="center" vertical="center"/>
      <protection locked="0"/>
    </xf>
    <xf numFmtId="0" fontId="35" fillId="0" borderId="45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75390625" style="4" customWidth="1"/>
    <col min="2" max="2" width="8.125" style="409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7.375" style="4" customWidth="1"/>
    <col min="11" max="11" width="9.125" style="4" customWidth="1"/>
    <col min="12" max="12" width="5.3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0.1289062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3" width="7.875" style="4" customWidth="1"/>
    <col min="24" max="24" width="7.375" style="4" customWidth="1"/>
    <col min="25" max="25" width="6.375" style="4" customWidth="1"/>
    <col min="26" max="26" width="8.25390625" style="4" customWidth="1"/>
    <col min="27" max="27" width="5.875" style="4" bestFit="1" customWidth="1"/>
    <col min="28" max="28" width="8.875" style="4" customWidth="1"/>
    <col min="29" max="29" width="8.125" style="4" customWidth="1"/>
    <col min="30" max="30" width="6.875" style="4" customWidth="1"/>
    <col min="31" max="31" width="8.75390625" style="4" customWidth="1"/>
    <col min="32" max="32" width="5.875" style="4" bestFit="1" customWidth="1"/>
    <col min="33" max="33" width="10.75390625" style="4" customWidth="1"/>
    <col min="34" max="34" width="8.625" style="4" customWidth="1"/>
    <col min="35" max="35" width="6.375" style="4" customWidth="1"/>
    <col min="36" max="36" width="10.625" style="4" customWidth="1"/>
    <col min="37" max="37" width="5.875" style="4" bestFit="1" customWidth="1"/>
    <col min="38" max="38" width="10.00390625" style="4" customWidth="1"/>
    <col min="39" max="39" width="7.75390625" style="4" customWidth="1"/>
    <col min="40" max="40" width="6.25390625" style="4" customWidth="1"/>
    <col min="41" max="41" width="10.00390625" style="4" customWidth="1"/>
    <col min="42" max="42" width="5.875" style="4" bestFit="1" customWidth="1"/>
    <col min="43" max="43" width="6.875" style="4" bestFit="1" customWidth="1"/>
    <col min="44" max="44" width="5.75390625" style="4" customWidth="1"/>
    <col min="45" max="45" width="5.625" style="4" customWidth="1"/>
    <col min="46" max="46" width="5.25390625" style="4" customWidth="1"/>
    <col min="47" max="47" width="5.875" style="4" customWidth="1"/>
    <col min="48" max="48" width="7.375" style="4" customWidth="1"/>
    <col min="49" max="49" width="7.75390625" style="4" customWidth="1"/>
    <col min="50" max="50" width="4.875" style="4" customWidth="1"/>
    <col min="51" max="51" width="8.00390625" style="4" customWidth="1"/>
    <col min="52" max="52" width="5.125" style="4" customWidth="1"/>
    <col min="53" max="53" width="8.125" style="4" bestFit="1" customWidth="1"/>
    <col min="54" max="54" width="6.75390625" style="4" customWidth="1"/>
    <col min="55" max="55" width="5.25390625" style="4" customWidth="1"/>
    <col min="56" max="56" width="6.875" style="4" customWidth="1"/>
    <col min="57" max="57" width="5.875" style="4" bestFit="1" customWidth="1"/>
    <col min="58" max="58" width="8.00390625" style="4" customWidth="1"/>
    <col min="59" max="59" width="6.125" style="4" customWidth="1"/>
    <col min="60" max="60" width="6.25390625" style="4" customWidth="1"/>
    <col min="61" max="61" width="6.125" style="4" customWidth="1"/>
    <col min="62" max="62" width="5.00390625" style="4" bestFit="1" customWidth="1"/>
    <col min="63" max="63" width="7.00390625" style="4" customWidth="1"/>
    <col min="64" max="64" width="5.75390625" style="4" customWidth="1"/>
    <col min="65" max="65" width="5.00390625" style="4" customWidth="1"/>
    <col min="66" max="66" width="5.125" style="4" customWidth="1"/>
    <col min="67" max="67" width="5.00390625" style="4" bestFit="1" customWidth="1"/>
    <col min="68" max="68" width="6.875" style="4" bestFit="1" customWidth="1"/>
    <col min="69" max="69" width="5.125" style="4" customWidth="1"/>
    <col min="70" max="70" width="5.25390625" style="4" customWidth="1"/>
    <col min="71" max="71" width="5.00390625" style="4" customWidth="1"/>
    <col min="72" max="72" width="5.00390625" style="4" bestFit="1" customWidth="1"/>
    <col min="73" max="73" width="7.00390625" style="4" customWidth="1"/>
    <col min="74" max="75" width="5.875" style="4" customWidth="1"/>
    <col min="76" max="76" width="6.125" style="4" customWidth="1"/>
    <col min="77" max="77" width="6.75390625" style="4" customWidth="1"/>
    <col min="78" max="16384" width="8.875" style="4" customWidth="1"/>
  </cols>
  <sheetData>
    <row r="1" spans="1:72" ht="19.5" customHeight="1">
      <c r="A1" s="1"/>
      <c r="B1" s="435"/>
      <c r="C1" s="589" t="s">
        <v>86</v>
      </c>
      <c r="D1" s="589"/>
      <c r="E1" s="589"/>
      <c r="F1" s="589"/>
      <c r="G1" s="589"/>
      <c r="H1" s="589"/>
      <c r="I1" s="589"/>
      <c r="J1" s="589"/>
      <c r="K1" s="589"/>
      <c r="L1" s="589"/>
      <c r="M1" s="590"/>
      <c r="N1" s="590"/>
      <c r="O1" s="590"/>
      <c r="P1" s="590"/>
      <c r="Q1" s="590"/>
      <c r="R1" s="3"/>
      <c r="S1" s="3"/>
      <c r="T1" s="3"/>
      <c r="U1" s="3"/>
      <c r="V1" s="3"/>
      <c r="W1" s="3"/>
      <c r="X1" s="593">
        <v>43348</v>
      </c>
      <c r="Y1" s="594"/>
      <c r="Z1" s="59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43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02" t="s">
        <v>16</v>
      </c>
      <c r="B3" s="604" t="s">
        <v>45</v>
      </c>
      <c r="C3" s="606" t="s">
        <v>46</v>
      </c>
      <c r="D3" s="588"/>
      <c r="E3" s="588"/>
      <c r="F3" s="588"/>
      <c r="G3" s="584"/>
      <c r="H3" s="597" t="s">
        <v>47</v>
      </c>
      <c r="I3" s="584"/>
      <c r="J3" s="584"/>
      <c r="K3" s="584"/>
      <c r="L3" s="584"/>
      <c r="M3" s="591" t="s">
        <v>48</v>
      </c>
      <c r="N3" s="591"/>
      <c r="O3" s="591"/>
      <c r="P3" s="591"/>
      <c r="Q3" s="592"/>
      <c r="R3" s="595" t="s">
        <v>49</v>
      </c>
      <c r="S3" s="591"/>
      <c r="T3" s="591"/>
      <c r="U3" s="591"/>
      <c r="V3" s="596"/>
      <c r="W3" s="597" t="s">
        <v>50</v>
      </c>
      <c r="X3" s="597"/>
      <c r="Y3" s="597"/>
      <c r="Z3" s="597"/>
      <c r="AA3" s="598"/>
      <c r="AB3" s="599" t="s">
        <v>51</v>
      </c>
      <c r="AC3" s="599"/>
      <c r="AD3" s="599"/>
      <c r="AE3" s="599"/>
      <c r="AF3" s="587"/>
      <c r="AG3" s="597" t="s">
        <v>52</v>
      </c>
      <c r="AH3" s="597"/>
      <c r="AI3" s="597"/>
      <c r="AJ3" s="597"/>
      <c r="AK3" s="598"/>
      <c r="AL3" s="599" t="s">
        <v>71</v>
      </c>
      <c r="AM3" s="599"/>
      <c r="AN3" s="599"/>
      <c r="AO3" s="599"/>
      <c r="AP3" s="587"/>
      <c r="AQ3" s="585" t="s">
        <v>53</v>
      </c>
      <c r="AR3" s="585"/>
      <c r="AS3" s="585"/>
      <c r="AT3" s="585"/>
      <c r="AU3" s="586"/>
      <c r="AV3" s="599" t="s">
        <v>54</v>
      </c>
      <c r="AW3" s="599"/>
      <c r="AX3" s="599"/>
      <c r="AY3" s="599"/>
      <c r="AZ3" s="587"/>
      <c r="BA3" s="599" t="s">
        <v>55</v>
      </c>
      <c r="BB3" s="599"/>
      <c r="BC3" s="599"/>
      <c r="BD3" s="599"/>
      <c r="BE3" s="583"/>
      <c r="BF3" s="582" t="s">
        <v>56</v>
      </c>
      <c r="BG3" s="597"/>
      <c r="BH3" s="597"/>
      <c r="BI3" s="597"/>
      <c r="BJ3" s="607"/>
      <c r="BK3" s="582" t="s">
        <v>57</v>
      </c>
      <c r="BL3" s="597"/>
      <c r="BM3" s="597"/>
      <c r="BN3" s="597"/>
      <c r="BO3" s="598"/>
      <c r="BP3" s="587" t="s">
        <v>58</v>
      </c>
      <c r="BQ3" s="587"/>
      <c r="BR3" s="587"/>
      <c r="BS3" s="587"/>
      <c r="BT3" s="587"/>
      <c r="BU3" s="599" t="s">
        <v>59</v>
      </c>
      <c r="BV3" s="600"/>
      <c r="BW3" s="600"/>
      <c r="BX3" s="600"/>
      <c r="BY3" s="601"/>
    </row>
    <row r="4" spans="1:77" ht="131.25" customHeight="1" thickBot="1">
      <c r="A4" s="603"/>
      <c r="B4" s="605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149" t="s">
        <v>39</v>
      </c>
      <c r="R4" s="17" t="s">
        <v>36</v>
      </c>
      <c r="S4" s="7" t="s">
        <v>37</v>
      </c>
      <c r="T4" s="7" t="s">
        <v>0</v>
      </c>
      <c r="U4" s="7" t="s">
        <v>38</v>
      </c>
      <c r="V4" s="18" t="s">
        <v>39</v>
      </c>
      <c r="W4" s="9" t="s">
        <v>63</v>
      </c>
      <c r="X4" s="7" t="s">
        <v>37</v>
      </c>
      <c r="Y4" s="7" t="s">
        <v>0</v>
      </c>
      <c r="Z4" s="7" t="s">
        <v>38</v>
      </c>
      <c r="AA4" s="1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1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18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18" t="s">
        <v>39</v>
      </c>
      <c r="AQ4" s="575" t="s">
        <v>66</v>
      </c>
      <c r="AR4" s="576" t="s">
        <v>37</v>
      </c>
      <c r="AS4" s="576" t="s">
        <v>0</v>
      </c>
      <c r="AT4" s="576" t="s">
        <v>38</v>
      </c>
      <c r="AU4" s="577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1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8" t="s">
        <v>39</v>
      </c>
      <c r="BK4" s="208" t="s">
        <v>67</v>
      </c>
      <c r="BL4" s="209" t="s">
        <v>37</v>
      </c>
      <c r="BM4" s="209" t="s">
        <v>0</v>
      </c>
      <c r="BN4" s="209" t="s">
        <v>38</v>
      </c>
      <c r="BO4" s="210" t="s">
        <v>39</v>
      </c>
      <c r="BP4" s="11" t="s">
        <v>67</v>
      </c>
      <c r="BQ4" s="12" t="s">
        <v>37</v>
      </c>
      <c r="BR4" s="12" t="s">
        <v>0</v>
      </c>
      <c r="BS4" s="12" t="s">
        <v>38</v>
      </c>
      <c r="BT4" s="13" t="s">
        <v>39</v>
      </c>
      <c r="BU4" s="11" t="s">
        <v>67</v>
      </c>
      <c r="BV4" s="12" t="s">
        <v>37</v>
      </c>
      <c r="BW4" s="12" t="s">
        <v>0</v>
      </c>
      <c r="BX4" s="12" t="s">
        <v>38</v>
      </c>
      <c r="BY4" s="18" t="s">
        <v>39</v>
      </c>
    </row>
    <row r="5" spans="1:77" s="14" customFormat="1" ht="18" customHeight="1">
      <c r="A5" s="84" t="s">
        <v>1</v>
      </c>
      <c r="B5" s="436"/>
      <c r="C5" s="85"/>
      <c r="D5" s="86"/>
      <c r="E5" s="87"/>
      <c r="F5" s="86"/>
      <c r="G5" s="88"/>
      <c r="H5" s="89"/>
      <c r="I5" s="86"/>
      <c r="J5" s="90"/>
      <c r="K5" s="86"/>
      <c r="L5" s="88"/>
      <c r="M5" s="91"/>
      <c r="N5" s="92"/>
      <c r="O5" s="87"/>
      <c r="P5" s="92"/>
      <c r="Q5" s="150"/>
      <c r="R5" s="148"/>
      <c r="S5" s="93"/>
      <c r="T5" s="94"/>
      <c r="U5" s="93"/>
      <c r="V5" s="95"/>
      <c r="W5" s="207"/>
      <c r="X5" s="93"/>
      <c r="Y5" s="94"/>
      <c r="Z5" s="93"/>
      <c r="AA5" s="95"/>
      <c r="AB5" s="96"/>
      <c r="AC5" s="93"/>
      <c r="AD5" s="94"/>
      <c r="AE5" s="93"/>
      <c r="AF5" s="95"/>
      <c r="AG5" s="96"/>
      <c r="AH5" s="93"/>
      <c r="AI5" s="94"/>
      <c r="AJ5" s="93"/>
      <c r="AK5" s="95"/>
      <c r="AL5" s="97"/>
      <c r="AM5" s="98"/>
      <c r="AN5" s="99"/>
      <c r="AO5" s="98"/>
      <c r="AP5" s="100"/>
      <c r="AQ5" s="101"/>
      <c r="AR5" s="102"/>
      <c r="AS5" s="102"/>
      <c r="AT5" s="102"/>
      <c r="AU5" s="100"/>
      <c r="AV5" s="104"/>
      <c r="AW5" s="102"/>
      <c r="AX5" s="102"/>
      <c r="AY5" s="102"/>
      <c r="AZ5" s="100"/>
      <c r="BA5" s="105"/>
      <c r="BB5" s="98"/>
      <c r="BC5" s="99"/>
      <c r="BD5" s="98"/>
      <c r="BE5" s="106"/>
      <c r="BF5" s="107"/>
      <c r="BG5" s="102"/>
      <c r="BH5" s="102"/>
      <c r="BI5" s="102"/>
      <c r="BJ5" s="103"/>
      <c r="BK5" s="108"/>
      <c r="BL5" s="109"/>
      <c r="BM5" s="109"/>
      <c r="BN5" s="109"/>
      <c r="BO5" s="110"/>
      <c r="BP5" s="111"/>
      <c r="BQ5" s="112"/>
      <c r="BR5" s="112"/>
      <c r="BS5" s="112"/>
      <c r="BT5" s="113"/>
      <c r="BU5" s="114"/>
      <c r="BV5" s="115"/>
      <c r="BW5" s="115"/>
      <c r="BX5" s="115"/>
      <c r="BY5" s="116"/>
    </row>
    <row r="6" spans="1:77" s="304" customFormat="1" ht="15.75" customHeight="1">
      <c r="A6" s="578" t="s">
        <v>17</v>
      </c>
      <c r="B6" s="263"/>
      <c r="C6" s="264">
        <f aca="true" t="shared" si="0" ref="C6:C25">SUM(H6+M6+R6+W6+AB6+AG6+AL6+AQ6+AV6+BA6+BF6+BK6+BP6+BU6)</f>
        <v>6531</v>
      </c>
      <c r="D6" s="265">
        <f aca="true" t="shared" si="1" ref="D6:D25">I6+N6+S6+X6+AC6+AH6+AM6+AR6+AW6+BB6+BG6+BL6+BQ6+BV6</f>
        <v>6356</v>
      </c>
      <c r="E6" s="266">
        <f aca="true" t="shared" si="2" ref="E6:E26">D6/C6*100</f>
        <v>97.32047159699893</v>
      </c>
      <c r="F6" s="267">
        <f aca="true" t="shared" si="3" ref="F6:F24">K6+P6+U6+Z6+AE6+AJ6+AO6+AT6+AY6+BD6+BI6+BN6+BS6+BX6</f>
        <v>11411</v>
      </c>
      <c r="G6" s="268">
        <f aca="true" t="shared" si="4" ref="G6:G26">F6/D6*10</f>
        <v>17.953115166771553</v>
      </c>
      <c r="H6" s="269">
        <v>2439</v>
      </c>
      <c r="I6" s="270">
        <v>2439</v>
      </c>
      <c r="J6" s="271">
        <f aca="true" t="shared" si="5" ref="J6:J26">I6/H6*100</f>
        <v>100</v>
      </c>
      <c r="K6" s="272">
        <v>4880</v>
      </c>
      <c r="L6" s="273">
        <f aca="true" t="shared" si="6" ref="L6:L26">K6/I6*10</f>
        <v>20.00820008200082</v>
      </c>
      <c r="M6" s="274">
        <v>255</v>
      </c>
      <c r="N6" s="275">
        <v>255</v>
      </c>
      <c r="O6" s="271">
        <f aca="true" t="shared" si="7" ref="O6:O14">N6/M6*100</f>
        <v>100</v>
      </c>
      <c r="P6" s="275">
        <v>528</v>
      </c>
      <c r="Q6" s="276">
        <f aca="true" t="shared" si="8" ref="Q6:Q14">P6/N6*10</f>
        <v>20.705882352941178</v>
      </c>
      <c r="R6" s="277"/>
      <c r="S6" s="278"/>
      <c r="T6" s="279"/>
      <c r="U6" s="278"/>
      <c r="V6" s="280"/>
      <c r="W6" s="281">
        <v>230</v>
      </c>
      <c r="X6" s="282">
        <v>230</v>
      </c>
      <c r="Y6" s="271">
        <f>X6/W6*100</f>
        <v>100</v>
      </c>
      <c r="Z6" s="272">
        <v>294</v>
      </c>
      <c r="AA6" s="280">
        <f>Z6/X6*10</f>
        <v>12.782608695652174</v>
      </c>
      <c r="AB6" s="283">
        <v>549</v>
      </c>
      <c r="AC6" s="284">
        <v>549</v>
      </c>
      <c r="AD6" s="285">
        <f aca="true" t="shared" si="9" ref="AD6:AD19">AC6/AB6*100</f>
        <v>100</v>
      </c>
      <c r="AE6" s="284">
        <v>1028</v>
      </c>
      <c r="AF6" s="580">
        <f aca="true" t="shared" si="10" ref="AF6:AF19">AE6/AC6*10</f>
        <v>18.72495446265938</v>
      </c>
      <c r="AG6" s="283">
        <v>120</v>
      </c>
      <c r="AH6" s="286">
        <v>120</v>
      </c>
      <c r="AI6" s="287">
        <f aca="true" t="shared" si="11" ref="AI6:AI26">AH6/AG6*100</f>
        <v>100</v>
      </c>
      <c r="AJ6" s="286">
        <v>228</v>
      </c>
      <c r="AK6" s="288">
        <f aca="true" t="shared" si="12" ref="AK6:AK26">AJ6/AH6*10</f>
        <v>19</v>
      </c>
      <c r="AL6" s="283">
        <v>2548</v>
      </c>
      <c r="AM6" s="284">
        <v>2548</v>
      </c>
      <c r="AN6" s="289">
        <f aca="true" t="shared" si="13" ref="AN6:AN26">AM6/AL6*100</f>
        <v>100</v>
      </c>
      <c r="AO6" s="284">
        <v>4226</v>
      </c>
      <c r="AP6" s="290">
        <f aca="true" t="shared" si="14" ref="AP6:AP26">AO6/AM6*10</f>
        <v>16.585557299843014</v>
      </c>
      <c r="AQ6" s="291">
        <v>90</v>
      </c>
      <c r="AR6" s="292"/>
      <c r="AS6" s="292"/>
      <c r="AT6" s="292"/>
      <c r="AU6" s="295"/>
      <c r="AV6" s="294"/>
      <c r="AW6" s="292"/>
      <c r="AX6" s="292"/>
      <c r="AY6" s="292"/>
      <c r="AZ6" s="295"/>
      <c r="BA6" s="283">
        <v>250</v>
      </c>
      <c r="BB6" s="286">
        <v>165</v>
      </c>
      <c r="BC6" s="271">
        <f>BB6/BA6*100</f>
        <v>66</v>
      </c>
      <c r="BD6" s="286">
        <v>162</v>
      </c>
      <c r="BE6" s="273">
        <f>BD6/BB6*10</f>
        <v>9.818181818181818</v>
      </c>
      <c r="BF6" s="296">
        <v>50</v>
      </c>
      <c r="BG6" s="297">
        <v>50</v>
      </c>
      <c r="BH6" s="297">
        <f>BG6/BF6*100</f>
        <v>100</v>
      </c>
      <c r="BI6" s="297">
        <v>65</v>
      </c>
      <c r="BJ6" s="293">
        <f>BI6/BG6*10</f>
        <v>13</v>
      </c>
      <c r="BK6" s="294"/>
      <c r="BL6" s="297"/>
      <c r="BM6" s="297"/>
      <c r="BN6" s="297"/>
      <c r="BO6" s="298"/>
      <c r="BP6" s="299"/>
      <c r="BQ6" s="297"/>
      <c r="BR6" s="297"/>
      <c r="BS6" s="297"/>
      <c r="BT6" s="300"/>
      <c r="BU6" s="301"/>
      <c r="BV6" s="302"/>
      <c r="BW6" s="302"/>
      <c r="BX6" s="302"/>
      <c r="BY6" s="303"/>
    </row>
    <row r="7" spans="1:77" s="304" customFormat="1" ht="15.75" customHeight="1">
      <c r="A7" s="573" t="s">
        <v>18</v>
      </c>
      <c r="B7" s="263">
        <v>20</v>
      </c>
      <c r="C7" s="264">
        <f t="shared" si="0"/>
        <v>21736</v>
      </c>
      <c r="D7" s="265">
        <f t="shared" si="1"/>
        <v>21554</v>
      </c>
      <c r="E7" s="266">
        <f t="shared" si="2"/>
        <v>99.16267942583733</v>
      </c>
      <c r="F7" s="267">
        <f t="shared" si="3"/>
        <v>40234</v>
      </c>
      <c r="G7" s="268">
        <f t="shared" si="4"/>
        <v>18.66660480653243</v>
      </c>
      <c r="H7" s="269">
        <v>9463</v>
      </c>
      <c r="I7" s="270">
        <v>9463</v>
      </c>
      <c r="J7" s="271">
        <f t="shared" si="5"/>
        <v>100</v>
      </c>
      <c r="K7" s="272">
        <v>18407</v>
      </c>
      <c r="L7" s="273">
        <f t="shared" si="6"/>
        <v>19.45154813484096</v>
      </c>
      <c r="M7" s="274">
        <v>1469</v>
      </c>
      <c r="N7" s="275">
        <v>1469</v>
      </c>
      <c r="O7" s="271">
        <f t="shared" si="7"/>
        <v>100</v>
      </c>
      <c r="P7" s="275">
        <v>3253</v>
      </c>
      <c r="Q7" s="276">
        <f t="shared" si="8"/>
        <v>22.144315861130018</v>
      </c>
      <c r="R7" s="277"/>
      <c r="S7" s="278"/>
      <c r="T7" s="279"/>
      <c r="U7" s="278"/>
      <c r="V7" s="280"/>
      <c r="W7" s="281">
        <v>544</v>
      </c>
      <c r="X7" s="282">
        <v>544</v>
      </c>
      <c r="Y7" s="271">
        <f>X7/W7*100</f>
        <v>100</v>
      </c>
      <c r="Z7" s="272">
        <v>538</v>
      </c>
      <c r="AA7" s="280">
        <f>Z7/X7*10</f>
        <v>9.889705882352942</v>
      </c>
      <c r="AB7" s="283">
        <v>3125</v>
      </c>
      <c r="AC7" s="284">
        <v>3125</v>
      </c>
      <c r="AD7" s="285">
        <f t="shared" si="9"/>
        <v>100</v>
      </c>
      <c r="AE7" s="284">
        <v>5987</v>
      </c>
      <c r="AF7" s="580">
        <f t="shared" si="10"/>
        <v>19.1584</v>
      </c>
      <c r="AG7" s="283">
        <v>4886</v>
      </c>
      <c r="AH7" s="286">
        <v>4886</v>
      </c>
      <c r="AI7" s="287">
        <f t="shared" si="11"/>
        <v>100</v>
      </c>
      <c r="AJ7" s="286">
        <v>8927</v>
      </c>
      <c r="AK7" s="288">
        <f t="shared" si="12"/>
        <v>18.270568972574704</v>
      </c>
      <c r="AL7" s="283">
        <v>2022</v>
      </c>
      <c r="AM7" s="284">
        <v>2022</v>
      </c>
      <c r="AN7" s="289">
        <f t="shared" si="13"/>
        <v>100</v>
      </c>
      <c r="AO7" s="284">
        <v>3032</v>
      </c>
      <c r="AP7" s="290">
        <f t="shared" si="14"/>
        <v>14.99505440158259</v>
      </c>
      <c r="AQ7" s="291">
        <v>35</v>
      </c>
      <c r="AR7" s="292"/>
      <c r="AS7" s="292"/>
      <c r="AT7" s="292"/>
      <c r="AU7" s="295"/>
      <c r="AV7" s="294"/>
      <c r="AW7" s="292"/>
      <c r="AX7" s="292"/>
      <c r="AY7" s="292"/>
      <c r="AZ7" s="295"/>
      <c r="BA7" s="283">
        <v>28</v>
      </c>
      <c r="BB7" s="286"/>
      <c r="BC7" s="271"/>
      <c r="BD7" s="286"/>
      <c r="BE7" s="273"/>
      <c r="BF7" s="296">
        <v>45</v>
      </c>
      <c r="BG7" s="297">
        <v>45</v>
      </c>
      <c r="BH7" s="297">
        <f>BG7/BF7*100</f>
        <v>100</v>
      </c>
      <c r="BI7" s="297">
        <v>90</v>
      </c>
      <c r="BJ7" s="293">
        <f>BI7/BG7*10</f>
        <v>20</v>
      </c>
      <c r="BK7" s="294"/>
      <c r="BL7" s="297"/>
      <c r="BM7" s="297"/>
      <c r="BN7" s="297"/>
      <c r="BO7" s="298"/>
      <c r="BP7" s="299">
        <v>59</v>
      </c>
      <c r="BQ7" s="297"/>
      <c r="BR7" s="297"/>
      <c r="BS7" s="297"/>
      <c r="BT7" s="300"/>
      <c r="BU7" s="301">
        <v>60</v>
      </c>
      <c r="BV7" s="302"/>
      <c r="BW7" s="302"/>
      <c r="BX7" s="302"/>
      <c r="BY7" s="303"/>
    </row>
    <row r="8" spans="1:77" s="304" customFormat="1" ht="15.75" customHeight="1">
      <c r="A8" s="573" t="s">
        <v>2</v>
      </c>
      <c r="B8" s="263">
        <v>183</v>
      </c>
      <c r="C8" s="264">
        <f t="shared" si="0"/>
        <v>5957</v>
      </c>
      <c r="D8" s="265">
        <f t="shared" si="1"/>
        <v>5640</v>
      </c>
      <c r="E8" s="266">
        <f t="shared" si="2"/>
        <v>94.67852946113815</v>
      </c>
      <c r="F8" s="267">
        <f t="shared" si="3"/>
        <v>6821</v>
      </c>
      <c r="G8" s="268">
        <f t="shared" si="4"/>
        <v>12.093971631205672</v>
      </c>
      <c r="H8" s="269">
        <v>1710</v>
      </c>
      <c r="I8" s="270">
        <v>1710</v>
      </c>
      <c r="J8" s="271">
        <f t="shared" si="5"/>
        <v>100</v>
      </c>
      <c r="K8" s="272">
        <v>2900</v>
      </c>
      <c r="L8" s="273">
        <f t="shared" si="6"/>
        <v>16.95906432748538</v>
      </c>
      <c r="M8" s="274">
        <v>420</v>
      </c>
      <c r="N8" s="275">
        <v>420</v>
      </c>
      <c r="O8" s="271">
        <f t="shared" si="7"/>
        <v>100</v>
      </c>
      <c r="P8" s="275">
        <v>475</v>
      </c>
      <c r="Q8" s="276">
        <f t="shared" si="8"/>
        <v>11.30952380952381</v>
      </c>
      <c r="R8" s="277">
        <v>80</v>
      </c>
      <c r="S8" s="278">
        <v>80</v>
      </c>
      <c r="T8" s="279">
        <f>S8/R8*100</f>
        <v>100</v>
      </c>
      <c r="U8" s="278">
        <v>80</v>
      </c>
      <c r="V8" s="280">
        <f>U8/S8*10</f>
        <v>10</v>
      </c>
      <c r="W8" s="281"/>
      <c r="X8" s="282"/>
      <c r="Y8" s="271"/>
      <c r="Z8" s="272"/>
      <c r="AA8" s="280"/>
      <c r="AB8" s="283">
        <v>777</v>
      </c>
      <c r="AC8" s="284">
        <v>760</v>
      </c>
      <c r="AD8" s="285">
        <f t="shared" si="9"/>
        <v>97.8120978120978</v>
      </c>
      <c r="AE8" s="284">
        <v>911</v>
      </c>
      <c r="AF8" s="580">
        <f t="shared" si="10"/>
        <v>11.986842105263158</v>
      </c>
      <c r="AG8" s="283">
        <v>787</v>
      </c>
      <c r="AH8" s="286">
        <v>787</v>
      </c>
      <c r="AI8" s="287">
        <f t="shared" si="11"/>
        <v>100</v>
      </c>
      <c r="AJ8" s="286">
        <v>1101</v>
      </c>
      <c r="AK8" s="288">
        <f t="shared" si="12"/>
        <v>13.989834815756035</v>
      </c>
      <c r="AL8" s="283">
        <v>1000</v>
      </c>
      <c r="AM8" s="284">
        <v>1000</v>
      </c>
      <c r="AN8" s="289">
        <f t="shared" si="13"/>
        <v>100</v>
      </c>
      <c r="AO8" s="284">
        <v>1144</v>
      </c>
      <c r="AP8" s="290">
        <f t="shared" si="14"/>
        <v>11.44</v>
      </c>
      <c r="AQ8" s="291"/>
      <c r="AR8" s="292"/>
      <c r="AS8" s="292"/>
      <c r="AT8" s="292"/>
      <c r="AU8" s="295"/>
      <c r="AV8" s="294"/>
      <c r="AW8" s="292"/>
      <c r="AX8" s="292"/>
      <c r="AY8" s="292"/>
      <c r="AZ8" s="295"/>
      <c r="BA8" s="283">
        <v>483</v>
      </c>
      <c r="BB8" s="286">
        <v>183</v>
      </c>
      <c r="BC8" s="271">
        <f>BB8/BA8*100</f>
        <v>37.88819875776397</v>
      </c>
      <c r="BD8" s="286">
        <v>90</v>
      </c>
      <c r="BE8" s="273">
        <f>BD8/BB8*10</f>
        <v>4.918032786885246</v>
      </c>
      <c r="BF8" s="296"/>
      <c r="BG8" s="297"/>
      <c r="BH8" s="297"/>
      <c r="BI8" s="297"/>
      <c r="BJ8" s="293"/>
      <c r="BK8" s="294"/>
      <c r="BL8" s="297"/>
      <c r="BM8" s="297"/>
      <c r="BN8" s="297"/>
      <c r="BO8" s="298"/>
      <c r="BP8" s="299"/>
      <c r="BQ8" s="297"/>
      <c r="BR8" s="297"/>
      <c r="BS8" s="297"/>
      <c r="BT8" s="300"/>
      <c r="BU8" s="301">
        <v>700</v>
      </c>
      <c r="BV8" s="302">
        <v>700</v>
      </c>
      <c r="BW8" s="289">
        <f>BV8/BU8*100</f>
        <v>100</v>
      </c>
      <c r="BX8" s="302">
        <v>120</v>
      </c>
      <c r="BY8" s="290">
        <f>BX8/BV8*10</f>
        <v>1.7142857142857144</v>
      </c>
    </row>
    <row r="9" spans="1:77" s="304" customFormat="1" ht="15.75" customHeight="1">
      <c r="A9" s="573" t="s">
        <v>3</v>
      </c>
      <c r="B9" s="263"/>
      <c r="C9" s="264">
        <f t="shared" si="0"/>
        <v>20924</v>
      </c>
      <c r="D9" s="265">
        <f t="shared" si="1"/>
        <v>20924</v>
      </c>
      <c r="E9" s="266">
        <f t="shared" si="2"/>
        <v>100</v>
      </c>
      <c r="F9" s="267">
        <f t="shared" si="3"/>
        <v>43170</v>
      </c>
      <c r="G9" s="268">
        <f t="shared" si="4"/>
        <v>20.63181036130759</v>
      </c>
      <c r="H9" s="269">
        <v>11217</v>
      </c>
      <c r="I9" s="270">
        <v>11217</v>
      </c>
      <c r="J9" s="271">
        <f t="shared" si="5"/>
        <v>100</v>
      </c>
      <c r="K9" s="272">
        <v>27023</v>
      </c>
      <c r="L9" s="273">
        <f t="shared" si="6"/>
        <v>24.091111705447087</v>
      </c>
      <c r="M9" s="274">
        <v>929</v>
      </c>
      <c r="N9" s="275">
        <v>929</v>
      </c>
      <c r="O9" s="271">
        <f t="shared" si="7"/>
        <v>100</v>
      </c>
      <c r="P9" s="275">
        <v>1962</v>
      </c>
      <c r="Q9" s="276">
        <f t="shared" si="8"/>
        <v>21.1194833153929</v>
      </c>
      <c r="R9" s="277"/>
      <c r="S9" s="278"/>
      <c r="T9" s="279"/>
      <c r="U9" s="278"/>
      <c r="V9" s="280"/>
      <c r="W9" s="281">
        <v>770</v>
      </c>
      <c r="X9" s="282">
        <v>770</v>
      </c>
      <c r="Y9" s="271">
        <f aca="true" t="shared" si="15" ref="Y9:Y18">X9/W9*100</f>
        <v>100</v>
      </c>
      <c r="Z9" s="272">
        <v>574</v>
      </c>
      <c r="AA9" s="280">
        <f aca="true" t="shared" si="16" ref="AA9:AA18">Z9/X9*10</f>
        <v>7.454545454545455</v>
      </c>
      <c r="AB9" s="283">
        <v>3796</v>
      </c>
      <c r="AC9" s="284">
        <v>3796</v>
      </c>
      <c r="AD9" s="285">
        <f t="shared" si="9"/>
        <v>100</v>
      </c>
      <c r="AE9" s="284">
        <v>5937</v>
      </c>
      <c r="AF9" s="580">
        <f t="shared" si="10"/>
        <v>15.640147523709167</v>
      </c>
      <c r="AG9" s="283">
        <v>2941</v>
      </c>
      <c r="AH9" s="286">
        <v>2941</v>
      </c>
      <c r="AI9" s="287">
        <f t="shared" si="11"/>
        <v>100</v>
      </c>
      <c r="AJ9" s="286">
        <v>5662</v>
      </c>
      <c r="AK9" s="288">
        <f t="shared" si="12"/>
        <v>19.251955117307038</v>
      </c>
      <c r="AL9" s="283">
        <v>1088</v>
      </c>
      <c r="AM9" s="284">
        <v>1088</v>
      </c>
      <c r="AN9" s="289">
        <f t="shared" si="13"/>
        <v>100</v>
      </c>
      <c r="AO9" s="284">
        <v>1842</v>
      </c>
      <c r="AP9" s="290">
        <f t="shared" si="14"/>
        <v>16.93014705882353</v>
      </c>
      <c r="AQ9" s="291">
        <v>35</v>
      </c>
      <c r="AR9" s="292">
        <v>35</v>
      </c>
      <c r="AS9" s="292">
        <f>AR9/AQ9*100</f>
        <v>100</v>
      </c>
      <c r="AT9" s="292">
        <v>4</v>
      </c>
      <c r="AU9" s="305">
        <f>AT9/AR9*10</f>
        <v>1.1428571428571428</v>
      </c>
      <c r="AV9" s="294">
        <v>30</v>
      </c>
      <c r="AW9" s="292">
        <v>30</v>
      </c>
      <c r="AX9" s="292">
        <f>AW9/AV9*100</f>
        <v>100</v>
      </c>
      <c r="AY9" s="292">
        <v>36</v>
      </c>
      <c r="AZ9" s="305">
        <f>AY9/AW9*10</f>
        <v>12</v>
      </c>
      <c r="BA9" s="283"/>
      <c r="BB9" s="286"/>
      <c r="BC9" s="271"/>
      <c r="BD9" s="286"/>
      <c r="BE9" s="273"/>
      <c r="BF9" s="296"/>
      <c r="BG9" s="297"/>
      <c r="BH9" s="297"/>
      <c r="BI9" s="297"/>
      <c r="BJ9" s="293"/>
      <c r="BK9" s="294">
        <v>98</v>
      </c>
      <c r="BL9" s="297">
        <v>98</v>
      </c>
      <c r="BM9" s="297">
        <f>BL9/BK9*100</f>
        <v>100</v>
      </c>
      <c r="BN9" s="297">
        <v>120</v>
      </c>
      <c r="BO9" s="298">
        <f>BN9/BL9*10</f>
        <v>12.244897959183675</v>
      </c>
      <c r="BP9" s="299"/>
      <c r="BQ9" s="297"/>
      <c r="BR9" s="297"/>
      <c r="BS9" s="297"/>
      <c r="BT9" s="300"/>
      <c r="BU9" s="301">
        <v>20</v>
      </c>
      <c r="BV9" s="302">
        <v>20</v>
      </c>
      <c r="BW9" s="289">
        <f>BV9/BU9*100</f>
        <v>100</v>
      </c>
      <c r="BX9" s="302">
        <v>10</v>
      </c>
      <c r="BY9" s="290">
        <f>BX9/BV9*10</f>
        <v>5</v>
      </c>
    </row>
    <row r="10" spans="1:77" s="304" customFormat="1" ht="15" customHeight="1">
      <c r="A10" s="573" t="s">
        <v>19</v>
      </c>
      <c r="B10" s="263"/>
      <c r="C10" s="264">
        <f t="shared" si="0"/>
        <v>29991</v>
      </c>
      <c r="D10" s="265">
        <f t="shared" si="1"/>
        <v>29435</v>
      </c>
      <c r="E10" s="266">
        <f t="shared" si="2"/>
        <v>98.14611049981661</v>
      </c>
      <c r="F10" s="267">
        <f t="shared" si="3"/>
        <v>63341</v>
      </c>
      <c r="G10" s="268">
        <f t="shared" si="4"/>
        <v>21.518940037370477</v>
      </c>
      <c r="H10" s="269">
        <v>14593</v>
      </c>
      <c r="I10" s="270">
        <v>14593</v>
      </c>
      <c r="J10" s="271">
        <f t="shared" si="5"/>
        <v>100</v>
      </c>
      <c r="K10" s="272">
        <v>39783</v>
      </c>
      <c r="L10" s="273">
        <f t="shared" si="6"/>
        <v>27.261700815459466</v>
      </c>
      <c r="M10" s="274">
        <v>962</v>
      </c>
      <c r="N10" s="275">
        <v>962</v>
      </c>
      <c r="O10" s="271">
        <f t="shared" si="7"/>
        <v>100</v>
      </c>
      <c r="P10" s="275">
        <v>2746</v>
      </c>
      <c r="Q10" s="276">
        <f t="shared" si="8"/>
        <v>28.544698544698544</v>
      </c>
      <c r="R10" s="277"/>
      <c r="S10" s="278"/>
      <c r="T10" s="279"/>
      <c r="U10" s="278"/>
      <c r="V10" s="280"/>
      <c r="W10" s="281">
        <v>588</v>
      </c>
      <c r="X10" s="282">
        <v>588</v>
      </c>
      <c r="Y10" s="271">
        <f t="shared" si="15"/>
        <v>100</v>
      </c>
      <c r="Z10" s="272">
        <v>710</v>
      </c>
      <c r="AA10" s="280">
        <f t="shared" si="16"/>
        <v>12.074829931972788</v>
      </c>
      <c r="AB10" s="283">
        <v>5482</v>
      </c>
      <c r="AC10" s="284">
        <v>5482</v>
      </c>
      <c r="AD10" s="285">
        <f t="shared" si="9"/>
        <v>100</v>
      </c>
      <c r="AE10" s="284">
        <v>9217</v>
      </c>
      <c r="AF10" s="580">
        <f t="shared" si="10"/>
        <v>16.813206858810652</v>
      </c>
      <c r="AG10" s="283">
        <v>3813</v>
      </c>
      <c r="AH10" s="286">
        <v>3813</v>
      </c>
      <c r="AI10" s="287">
        <f t="shared" si="11"/>
        <v>100</v>
      </c>
      <c r="AJ10" s="286">
        <v>5696</v>
      </c>
      <c r="AK10" s="288">
        <f t="shared" si="12"/>
        <v>14.938368738526096</v>
      </c>
      <c r="AL10" s="283">
        <v>3651</v>
      </c>
      <c r="AM10" s="284">
        <v>3473</v>
      </c>
      <c r="AN10" s="289">
        <f t="shared" si="13"/>
        <v>95.12462339085182</v>
      </c>
      <c r="AO10" s="284">
        <v>4694</v>
      </c>
      <c r="AP10" s="290">
        <f t="shared" si="14"/>
        <v>13.515692484883386</v>
      </c>
      <c r="AQ10" s="291">
        <v>137</v>
      </c>
      <c r="AR10" s="292"/>
      <c r="AS10" s="292"/>
      <c r="AT10" s="292"/>
      <c r="AU10" s="295"/>
      <c r="AV10" s="294">
        <v>174</v>
      </c>
      <c r="AW10" s="292">
        <v>174</v>
      </c>
      <c r="AX10" s="292">
        <f>AW10/AV10*100</f>
        <v>100</v>
      </c>
      <c r="AY10" s="292">
        <v>244</v>
      </c>
      <c r="AZ10" s="305">
        <f>AY10/AW10*10</f>
        <v>14.022988505747128</v>
      </c>
      <c r="BA10" s="283">
        <v>555</v>
      </c>
      <c r="BB10" s="286">
        <v>350</v>
      </c>
      <c r="BC10" s="271">
        <f>BB10/BA10*100</f>
        <v>63.06306306306306</v>
      </c>
      <c r="BD10" s="286">
        <v>251</v>
      </c>
      <c r="BE10" s="273">
        <f>BD10/BB10*10</f>
        <v>7.171428571428572</v>
      </c>
      <c r="BF10" s="296"/>
      <c r="BG10" s="297"/>
      <c r="BH10" s="297"/>
      <c r="BI10" s="297"/>
      <c r="BJ10" s="293"/>
      <c r="BK10" s="294">
        <v>36</v>
      </c>
      <c r="BL10" s="297"/>
      <c r="BM10" s="297"/>
      <c r="BN10" s="297"/>
      <c r="BO10" s="298"/>
      <c r="BP10" s="299"/>
      <c r="BQ10" s="297"/>
      <c r="BR10" s="297"/>
      <c r="BS10" s="297"/>
      <c r="BT10" s="300"/>
      <c r="BU10" s="301"/>
      <c r="BV10" s="302"/>
      <c r="BW10" s="289"/>
      <c r="BX10" s="302"/>
      <c r="BY10" s="290"/>
    </row>
    <row r="11" spans="1:77" s="304" customFormat="1" ht="15.75" customHeight="1">
      <c r="A11" s="573" t="s">
        <v>4</v>
      </c>
      <c r="B11" s="263">
        <v>85</v>
      </c>
      <c r="C11" s="264">
        <f t="shared" si="0"/>
        <v>57460</v>
      </c>
      <c r="D11" s="265">
        <f t="shared" si="1"/>
        <v>56006</v>
      </c>
      <c r="E11" s="266">
        <f t="shared" si="2"/>
        <v>97.46954403063</v>
      </c>
      <c r="F11" s="267">
        <f t="shared" si="3"/>
        <v>97929</v>
      </c>
      <c r="G11" s="268">
        <f t="shared" si="4"/>
        <v>17.485447987715602</v>
      </c>
      <c r="H11" s="269">
        <v>24191</v>
      </c>
      <c r="I11" s="270">
        <v>24191</v>
      </c>
      <c r="J11" s="271">
        <f t="shared" si="5"/>
        <v>100</v>
      </c>
      <c r="K11" s="272">
        <v>54944</v>
      </c>
      <c r="L11" s="273">
        <f t="shared" si="6"/>
        <v>22.712579058327478</v>
      </c>
      <c r="M11" s="274">
        <v>1092</v>
      </c>
      <c r="N11" s="275">
        <v>1092</v>
      </c>
      <c r="O11" s="271">
        <f t="shared" si="7"/>
        <v>100</v>
      </c>
      <c r="P11" s="275">
        <v>1021</v>
      </c>
      <c r="Q11" s="276">
        <f t="shared" si="8"/>
        <v>9.34981684981685</v>
      </c>
      <c r="R11" s="277"/>
      <c r="S11" s="278"/>
      <c r="T11" s="279"/>
      <c r="U11" s="278"/>
      <c r="V11" s="280"/>
      <c r="W11" s="281">
        <v>1871</v>
      </c>
      <c r="X11" s="282">
        <v>1751</v>
      </c>
      <c r="Y11" s="271">
        <f t="shared" si="15"/>
        <v>93.58631747728488</v>
      </c>
      <c r="Z11" s="272">
        <v>1337</v>
      </c>
      <c r="AA11" s="280">
        <f t="shared" si="16"/>
        <v>7.635636778983438</v>
      </c>
      <c r="AB11" s="283">
        <v>16556</v>
      </c>
      <c r="AC11" s="284">
        <v>16492</v>
      </c>
      <c r="AD11" s="285">
        <f t="shared" si="9"/>
        <v>99.61343319642427</v>
      </c>
      <c r="AE11" s="284">
        <v>23917</v>
      </c>
      <c r="AF11" s="580">
        <f t="shared" si="10"/>
        <v>14.502182876546204</v>
      </c>
      <c r="AG11" s="283">
        <v>11732</v>
      </c>
      <c r="AH11" s="286">
        <v>11339</v>
      </c>
      <c r="AI11" s="287">
        <f t="shared" si="11"/>
        <v>96.65018752130923</v>
      </c>
      <c r="AJ11" s="286">
        <v>15786</v>
      </c>
      <c r="AK11" s="288">
        <f t="shared" si="12"/>
        <v>13.921862598112709</v>
      </c>
      <c r="AL11" s="283">
        <v>1141</v>
      </c>
      <c r="AM11" s="284">
        <v>1141</v>
      </c>
      <c r="AN11" s="289">
        <f t="shared" si="13"/>
        <v>100</v>
      </c>
      <c r="AO11" s="284">
        <v>924</v>
      </c>
      <c r="AP11" s="290">
        <f t="shared" si="14"/>
        <v>8.098159509202453</v>
      </c>
      <c r="AQ11" s="291">
        <v>141</v>
      </c>
      <c r="AR11" s="292"/>
      <c r="AS11" s="292"/>
      <c r="AT11" s="292"/>
      <c r="AU11" s="295"/>
      <c r="AV11" s="294"/>
      <c r="AW11" s="292"/>
      <c r="AX11" s="292"/>
      <c r="AY11" s="292"/>
      <c r="AZ11" s="305"/>
      <c r="BA11" s="283">
        <v>710</v>
      </c>
      <c r="BB11" s="286"/>
      <c r="BC11" s="271"/>
      <c r="BD11" s="286"/>
      <c r="BE11" s="273"/>
      <c r="BF11" s="296">
        <v>10</v>
      </c>
      <c r="BG11" s="297"/>
      <c r="BH11" s="297"/>
      <c r="BI11" s="297"/>
      <c r="BJ11" s="293"/>
      <c r="BK11" s="294"/>
      <c r="BL11" s="297"/>
      <c r="BM11" s="297"/>
      <c r="BN11" s="297"/>
      <c r="BO11" s="298"/>
      <c r="BP11" s="299">
        <v>16</v>
      </c>
      <c r="BQ11" s="297"/>
      <c r="BR11" s="297"/>
      <c r="BS11" s="297"/>
      <c r="BT11" s="300"/>
      <c r="BU11" s="301"/>
      <c r="BV11" s="302"/>
      <c r="BW11" s="289"/>
      <c r="BX11" s="302"/>
      <c r="BY11" s="290"/>
    </row>
    <row r="12" spans="1:77" s="304" customFormat="1" ht="18" customHeight="1">
      <c r="A12" s="573" t="s">
        <v>5</v>
      </c>
      <c r="B12" s="263"/>
      <c r="C12" s="264">
        <f t="shared" si="0"/>
        <v>77571</v>
      </c>
      <c r="D12" s="265">
        <f>I12+N12+S12+X12+AC12+AH12+AM12+AR12+AW12+BB12+BG12+BL12+BQ12+BV12</f>
        <v>76828</v>
      </c>
      <c r="E12" s="266">
        <f t="shared" si="2"/>
        <v>99.04216782044837</v>
      </c>
      <c r="F12" s="267">
        <f t="shared" si="3"/>
        <v>221920</v>
      </c>
      <c r="G12" s="268">
        <f t="shared" si="4"/>
        <v>28.88530223356068</v>
      </c>
      <c r="H12" s="269">
        <v>36255</v>
      </c>
      <c r="I12" s="270">
        <v>36174</v>
      </c>
      <c r="J12" s="271">
        <f t="shared" si="5"/>
        <v>99.77658254033926</v>
      </c>
      <c r="K12" s="272">
        <v>124409</v>
      </c>
      <c r="L12" s="273">
        <f t="shared" si="6"/>
        <v>34.39182838502792</v>
      </c>
      <c r="M12" s="274">
        <v>5272</v>
      </c>
      <c r="N12" s="275">
        <v>5272</v>
      </c>
      <c r="O12" s="271">
        <f t="shared" si="7"/>
        <v>100</v>
      </c>
      <c r="P12" s="275">
        <v>17264</v>
      </c>
      <c r="Q12" s="276">
        <f t="shared" si="8"/>
        <v>32.74658573596358</v>
      </c>
      <c r="R12" s="277"/>
      <c r="S12" s="278"/>
      <c r="T12" s="279"/>
      <c r="U12" s="278"/>
      <c r="V12" s="280"/>
      <c r="W12" s="282">
        <v>2141</v>
      </c>
      <c r="X12" s="282">
        <v>2141</v>
      </c>
      <c r="Y12" s="271">
        <f t="shared" si="15"/>
        <v>100</v>
      </c>
      <c r="Z12" s="272">
        <v>4562</v>
      </c>
      <c r="AA12" s="280">
        <f t="shared" si="16"/>
        <v>21.30780009341429</v>
      </c>
      <c r="AB12" s="283">
        <v>11920</v>
      </c>
      <c r="AC12" s="284">
        <v>11860</v>
      </c>
      <c r="AD12" s="285">
        <f t="shared" si="9"/>
        <v>99.49664429530202</v>
      </c>
      <c r="AE12" s="284">
        <v>25987</v>
      </c>
      <c r="AF12" s="580">
        <f t="shared" si="10"/>
        <v>21.911467116357507</v>
      </c>
      <c r="AG12" s="283">
        <v>17930</v>
      </c>
      <c r="AH12" s="286">
        <v>17690</v>
      </c>
      <c r="AI12" s="287">
        <f t="shared" si="11"/>
        <v>98.66146123814835</v>
      </c>
      <c r="AJ12" s="286">
        <v>42242</v>
      </c>
      <c r="AK12" s="288">
        <f t="shared" si="12"/>
        <v>23.879027699265123</v>
      </c>
      <c r="AL12" s="283">
        <v>3691</v>
      </c>
      <c r="AM12" s="284">
        <v>3691</v>
      </c>
      <c r="AN12" s="289">
        <f t="shared" si="13"/>
        <v>100</v>
      </c>
      <c r="AO12" s="284">
        <v>7456</v>
      </c>
      <c r="AP12" s="290">
        <f t="shared" si="14"/>
        <v>20.200487672717422</v>
      </c>
      <c r="AQ12" s="291">
        <v>140</v>
      </c>
      <c r="AR12" s="292"/>
      <c r="AS12" s="292"/>
      <c r="AT12" s="292"/>
      <c r="AU12" s="295"/>
      <c r="AV12" s="294">
        <v>32</v>
      </c>
      <c r="AW12" s="292"/>
      <c r="AX12" s="292"/>
      <c r="AY12" s="292"/>
      <c r="AZ12" s="305"/>
      <c r="BA12" s="283">
        <v>190</v>
      </c>
      <c r="BB12" s="286"/>
      <c r="BC12" s="271"/>
      <c r="BD12" s="286"/>
      <c r="BE12" s="273"/>
      <c r="BF12" s="296"/>
      <c r="BG12" s="297"/>
      <c r="BH12" s="297"/>
      <c r="BI12" s="297"/>
      <c r="BJ12" s="293"/>
      <c r="BK12" s="294"/>
      <c r="BL12" s="297"/>
      <c r="BM12" s="297"/>
      <c r="BN12" s="297"/>
      <c r="BO12" s="298"/>
      <c r="BP12" s="299"/>
      <c r="BQ12" s="297"/>
      <c r="BR12" s="297"/>
      <c r="BS12" s="297"/>
      <c r="BT12" s="300"/>
      <c r="BU12" s="301"/>
      <c r="BV12" s="302"/>
      <c r="BW12" s="289"/>
      <c r="BX12" s="302"/>
      <c r="BY12" s="290"/>
    </row>
    <row r="13" spans="1:77" s="304" customFormat="1" ht="16.5" customHeight="1">
      <c r="A13" s="573" t="s">
        <v>6</v>
      </c>
      <c r="B13" s="263"/>
      <c r="C13" s="264">
        <f t="shared" si="0"/>
        <v>15199</v>
      </c>
      <c r="D13" s="265">
        <f t="shared" si="1"/>
        <v>14750</v>
      </c>
      <c r="E13" s="266">
        <f t="shared" si="2"/>
        <v>97.04585828015001</v>
      </c>
      <c r="F13" s="267">
        <f t="shared" si="3"/>
        <v>27933</v>
      </c>
      <c r="G13" s="268">
        <f t="shared" si="4"/>
        <v>18.937627118644066</v>
      </c>
      <c r="H13" s="269">
        <v>11243</v>
      </c>
      <c r="I13" s="270">
        <v>11243</v>
      </c>
      <c r="J13" s="271">
        <f t="shared" si="5"/>
        <v>100</v>
      </c>
      <c r="K13" s="272">
        <v>24582</v>
      </c>
      <c r="L13" s="273">
        <f t="shared" si="6"/>
        <v>21.864271102019032</v>
      </c>
      <c r="M13" s="274">
        <v>432</v>
      </c>
      <c r="N13" s="275">
        <v>432</v>
      </c>
      <c r="O13" s="271">
        <f t="shared" si="7"/>
        <v>100</v>
      </c>
      <c r="P13" s="275">
        <v>442</v>
      </c>
      <c r="Q13" s="276">
        <f t="shared" si="8"/>
        <v>10.231481481481481</v>
      </c>
      <c r="R13" s="277"/>
      <c r="S13" s="278"/>
      <c r="T13" s="279"/>
      <c r="U13" s="278"/>
      <c r="V13" s="280"/>
      <c r="W13" s="281">
        <v>404</v>
      </c>
      <c r="X13" s="282">
        <v>404</v>
      </c>
      <c r="Y13" s="271">
        <f t="shared" si="15"/>
        <v>100</v>
      </c>
      <c r="Z13" s="306">
        <v>343</v>
      </c>
      <c r="AA13" s="280">
        <f t="shared" si="16"/>
        <v>8.49009900990099</v>
      </c>
      <c r="AB13" s="283">
        <v>1436</v>
      </c>
      <c r="AC13" s="278">
        <v>1436</v>
      </c>
      <c r="AD13" s="285">
        <f t="shared" si="9"/>
        <v>100</v>
      </c>
      <c r="AE13" s="278">
        <v>1348</v>
      </c>
      <c r="AF13" s="580">
        <f t="shared" si="10"/>
        <v>9.387186629526463</v>
      </c>
      <c r="AG13" s="283">
        <v>636</v>
      </c>
      <c r="AH13" s="286">
        <v>636</v>
      </c>
      <c r="AI13" s="287">
        <f t="shared" si="11"/>
        <v>100</v>
      </c>
      <c r="AJ13" s="286">
        <v>669</v>
      </c>
      <c r="AK13" s="288">
        <f t="shared" si="12"/>
        <v>10.518867924528301</v>
      </c>
      <c r="AL13" s="283">
        <v>599</v>
      </c>
      <c r="AM13" s="278">
        <v>599</v>
      </c>
      <c r="AN13" s="289">
        <f t="shared" si="13"/>
        <v>100</v>
      </c>
      <c r="AO13" s="278">
        <v>549</v>
      </c>
      <c r="AP13" s="290">
        <f t="shared" si="14"/>
        <v>9.165275459098497</v>
      </c>
      <c r="AQ13" s="291">
        <v>95</v>
      </c>
      <c r="AR13" s="307"/>
      <c r="AS13" s="307"/>
      <c r="AT13" s="307"/>
      <c r="AU13" s="570"/>
      <c r="AV13" s="294">
        <v>20</v>
      </c>
      <c r="AW13" s="308"/>
      <c r="AX13" s="292"/>
      <c r="AY13" s="308"/>
      <c r="AZ13" s="305"/>
      <c r="BA13" s="283">
        <v>304</v>
      </c>
      <c r="BB13" s="286"/>
      <c r="BC13" s="271"/>
      <c r="BD13" s="286"/>
      <c r="BE13" s="273"/>
      <c r="BF13" s="296"/>
      <c r="BG13" s="307"/>
      <c r="BH13" s="297"/>
      <c r="BI13" s="307"/>
      <c r="BJ13" s="293"/>
      <c r="BK13" s="294">
        <v>30</v>
      </c>
      <c r="BL13" s="307"/>
      <c r="BM13" s="297"/>
      <c r="BN13" s="307"/>
      <c r="BO13" s="298"/>
      <c r="BP13" s="309"/>
      <c r="BQ13" s="307"/>
      <c r="BR13" s="307"/>
      <c r="BS13" s="307"/>
      <c r="BT13" s="310"/>
      <c r="BU13" s="311"/>
      <c r="BV13" s="302"/>
      <c r="BW13" s="289"/>
      <c r="BX13" s="302"/>
      <c r="BY13" s="290"/>
    </row>
    <row r="14" spans="1:77" s="304" customFormat="1" ht="17.25" customHeight="1">
      <c r="A14" s="573" t="s">
        <v>7</v>
      </c>
      <c r="B14" s="263">
        <v>344</v>
      </c>
      <c r="C14" s="264">
        <f t="shared" si="0"/>
        <v>31034</v>
      </c>
      <c r="D14" s="265">
        <f t="shared" si="1"/>
        <v>28063</v>
      </c>
      <c r="E14" s="266">
        <f t="shared" si="2"/>
        <v>90.42662885867114</v>
      </c>
      <c r="F14" s="267">
        <f t="shared" si="3"/>
        <v>78373</v>
      </c>
      <c r="G14" s="268">
        <f t="shared" si="4"/>
        <v>27.92752022235684</v>
      </c>
      <c r="H14" s="269">
        <v>15411</v>
      </c>
      <c r="I14" s="270">
        <v>14844</v>
      </c>
      <c r="J14" s="271">
        <f t="shared" si="5"/>
        <v>96.32080981117383</v>
      </c>
      <c r="K14" s="272">
        <v>47988</v>
      </c>
      <c r="L14" s="273">
        <f t="shared" si="6"/>
        <v>32.32821341956346</v>
      </c>
      <c r="M14" s="274">
        <v>395</v>
      </c>
      <c r="N14" s="275">
        <v>395</v>
      </c>
      <c r="O14" s="271">
        <f t="shared" si="7"/>
        <v>100</v>
      </c>
      <c r="P14" s="275">
        <v>733</v>
      </c>
      <c r="Q14" s="276">
        <f t="shared" si="8"/>
        <v>18.556962025316455</v>
      </c>
      <c r="R14" s="277"/>
      <c r="S14" s="278"/>
      <c r="T14" s="279"/>
      <c r="U14" s="278"/>
      <c r="V14" s="280"/>
      <c r="W14" s="281">
        <v>1480</v>
      </c>
      <c r="X14" s="282">
        <v>1153</v>
      </c>
      <c r="Y14" s="271">
        <f t="shared" si="15"/>
        <v>77.9054054054054</v>
      </c>
      <c r="Z14" s="306">
        <v>1850</v>
      </c>
      <c r="AA14" s="280">
        <f t="shared" si="16"/>
        <v>16.045099739809196</v>
      </c>
      <c r="AB14" s="283">
        <v>6226</v>
      </c>
      <c r="AC14" s="278">
        <v>4354</v>
      </c>
      <c r="AD14" s="285">
        <f t="shared" si="9"/>
        <v>69.93254095727593</v>
      </c>
      <c r="AE14" s="278">
        <v>8539</v>
      </c>
      <c r="AF14" s="580">
        <f t="shared" si="10"/>
        <v>19.611851171336703</v>
      </c>
      <c r="AG14" s="283">
        <v>7221</v>
      </c>
      <c r="AH14" s="286">
        <v>7016</v>
      </c>
      <c r="AI14" s="287">
        <f t="shared" si="11"/>
        <v>97.16105802520426</v>
      </c>
      <c r="AJ14" s="286">
        <v>18706</v>
      </c>
      <c r="AK14" s="288">
        <f t="shared" si="12"/>
        <v>26.661915621436716</v>
      </c>
      <c r="AL14" s="283">
        <v>301</v>
      </c>
      <c r="AM14" s="278">
        <v>301</v>
      </c>
      <c r="AN14" s="289">
        <f t="shared" si="13"/>
        <v>100</v>
      </c>
      <c r="AO14" s="278">
        <v>557</v>
      </c>
      <c r="AP14" s="290">
        <f t="shared" si="14"/>
        <v>18.504983388704318</v>
      </c>
      <c r="AQ14" s="291"/>
      <c r="AR14" s="307"/>
      <c r="AS14" s="307"/>
      <c r="AT14" s="307"/>
      <c r="AU14" s="570"/>
      <c r="AV14" s="294"/>
      <c r="AW14" s="308"/>
      <c r="AX14" s="292"/>
      <c r="AY14" s="308"/>
      <c r="AZ14" s="305"/>
      <c r="BA14" s="283"/>
      <c r="BB14" s="286"/>
      <c r="BC14" s="271"/>
      <c r="BD14" s="286"/>
      <c r="BE14" s="273"/>
      <c r="BF14" s="296"/>
      <c r="BG14" s="307"/>
      <c r="BH14" s="297"/>
      <c r="BI14" s="307"/>
      <c r="BJ14" s="293"/>
      <c r="BK14" s="294"/>
      <c r="BL14" s="307"/>
      <c r="BM14" s="297"/>
      <c r="BN14" s="307"/>
      <c r="BO14" s="298"/>
      <c r="BP14" s="309"/>
      <c r="BQ14" s="307"/>
      <c r="BR14" s="307"/>
      <c r="BS14" s="307"/>
      <c r="BT14" s="310"/>
      <c r="BU14" s="311"/>
      <c r="BV14" s="302"/>
      <c r="BW14" s="289"/>
      <c r="BX14" s="302"/>
      <c r="BY14" s="290"/>
    </row>
    <row r="15" spans="1:77" s="304" customFormat="1" ht="17.25" customHeight="1">
      <c r="A15" s="573" t="s">
        <v>8</v>
      </c>
      <c r="B15" s="263"/>
      <c r="C15" s="264">
        <f t="shared" si="0"/>
        <v>17034</v>
      </c>
      <c r="D15" s="265">
        <f t="shared" si="1"/>
        <v>17034</v>
      </c>
      <c r="E15" s="266">
        <f t="shared" si="2"/>
        <v>100</v>
      </c>
      <c r="F15" s="267">
        <f t="shared" si="3"/>
        <v>38695</v>
      </c>
      <c r="G15" s="268">
        <f t="shared" si="4"/>
        <v>22.716332041798758</v>
      </c>
      <c r="H15" s="269">
        <v>10548</v>
      </c>
      <c r="I15" s="270">
        <v>10548</v>
      </c>
      <c r="J15" s="271">
        <f t="shared" si="5"/>
        <v>100</v>
      </c>
      <c r="K15" s="272">
        <v>28846</v>
      </c>
      <c r="L15" s="273">
        <f t="shared" si="6"/>
        <v>27.347364429275693</v>
      </c>
      <c r="M15" s="274"/>
      <c r="N15" s="275"/>
      <c r="O15" s="271"/>
      <c r="P15" s="275"/>
      <c r="Q15" s="276"/>
      <c r="R15" s="277"/>
      <c r="S15" s="278"/>
      <c r="T15" s="279"/>
      <c r="U15" s="278"/>
      <c r="V15" s="280"/>
      <c r="W15" s="281">
        <v>403</v>
      </c>
      <c r="X15" s="282">
        <v>403</v>
      </c>
      <c r="Y15" s="271">
        <f t="shared" si="15"/>
        <v>100</v>
      </c>
      <c r="Z15" s="306">
        <v>525</v>
      </c>
      <c r="AA15" s="280">
        <f t="shared" si="16"/>
        <v>13.027295285359802</v>
      </c>
      <c r="AB15" s="283">
        <v>46</v>
      </c>
      <c r="AC15" s="278">
        <v>46</v>
      </c>
      <c r="AD15" s="285">
        <f t="shared" si="9"/>
        <v>100</v>
      </c>
      <c r="AE15" s="278">
        <v>85</v>
      </c>
      <c r="AF15" s="580">
        <f t="shared" si="10"/>
        <v>18.47826086956522</v>
      </c>
      <c r="AG15" s="283">
        <v>4647</v>
      </c>
      <c r="AH15" s="286">
        <v>4647</v>
      </c>
      <c r="AI15" s="287">
        <f t="shared" si="11"/>
        <v>100</v>
      </c>
      <c r="AJ15" s="286">
        <v>8089</v>
      </c>
      <c r="AK15" s="288">
        <f t="shared" si="12"/>
        <v>17.406929201635464</v>
      </c>
      <c r="AL15" s="283">
        <v>710</v>
      </c>
      <c r="AM15" s="278">
        <v>710</v>
      </c>
      <c r="AN15" s="289">
        <f t="shared" si="13"/>
        <v>100</v>
      </c>
      <c r="AO15" s="278">
        <v>610</v>
      </c>
      <c r="AP15" s="290">
        <f t="shared" si="14"/>
        <v>8.591549295774648</v>
      </c>
      <c r="AQ15" s="291"/>
      <c r="AR15" s="308"/>
      <c r="AS15" s="308"/>
      <c r="AT15" s="308"/>
      <c r="AU15" s="570"/>
      <c r="AV15" s="294">
        <v>280</v>
      </c>
      <c r="AW15" s="307">
        <v>280</v>
      </c>
      <c r="AX15" s="292">
        <f>AW15/AV15*100</f>
        <v>100</v>
      </c>
      <c r="AY15" s="307">
        <v>290</v>
      </c>
      <c r="AZ15" s="305">
        <f>AY15/AW15*10</f>
        <v>10.357142857142858</v>
      </c>
      <c r="BA15" s="283"/>
      <c r="BB15" s="286"/>
      <c r="BC15" s="271"/>
      <c r="BD15" s="286"/>
      <c r="BE15" s="273"/>
      <c r="BF15" s="296"/>
      <c r="BG15" s="307"/>
      <c r="BH15" s="297"/>
      <c r="BI15" s="307"/>
      <c r="BJ15" s="293"/>
      <c r="BK15" s="294">
        <v>400</v>
      </c>
      <c r="BL15" s="307">
        <v>400</v>
      </c>
      <c r="BM15" s="297">
        <f>BL15/BK15*100</f>
        <v>100</v>
      </c>
      <c r="BN15" s="307">
        <v>250</v>
      </c>
      <c r="BO15" s="298">
        <f>BN15/BL15*10</f>
        <v>6.25</v>
      </c>
      <c r="BP15" s="309"/>
      <c r="BQ15" s="307"/>
      <c r="BR15" s="307"/>
      <c r="BS15" s="307"/>
      <c r="BT15" s="310"/>
      <c r="BU15" s="311"/>
      <c r="BV15" s="302"/>
      <c r="BW15" s="289"/>
      <c r="BX15" s="302"/>
      <c r="BY15" s="290"/>
    </row>
    <row r="16" spans="1:77" s="304" customFormat="1" ht="17.25" customHeight="1">
      <c r="A16" s="573" t="s">
        <v>9</v>
      </c>
      <c r="B16" s="263"/>
      <c r="C16" s="264">
        <f t="shared" si="0"/>
        <v>11636</v>
      </c>
      <c r="D16" s="265">
        <f t="shared" si="1"/>
        <v>11436</v>
      </c>
      <c r="E16" s="266">
        <f t="shared" si="2"/>
        <v>98.28119628738398</v>
      </c>
      <c r="F16" s="267">
        <f t="shared" si="3"/>
        <v>14805</v>
      </c>
      <c r="G16" s="268">
        <f t="shared" si="4"/>
        <v>12.945960125918152</v>
      </c>
      <c r="H16" s="269">
        <v>6834</v>
      </c>
      <c r="I16" s="270">
        <v>6834</v>
      </c>
      <c r="J16" s="271">
        <f t="shared" si="5"/>
        <v>100</v>
      </c>
      <c r="K16" s="272">
        <v>10751</v>
      </c>
      <c r="L16" s="273">
        <f t="shared" si="6"/>
        <v>15.731635937957273</v>
      </c>
      <c r="M16" s="274">
        <v>410</v>
      </c>
      <c r="N16" s="275">
        <v>410</v>
      </c>
      <c r="O16" s="271">
        <f>N16/M16*100</f>
        <v>100</v>
      </c>
      <c r="P16" s="275">
        <v>738</v>
      </c>
      <c r="Q16" s="276">
        <f>P16/N16*10</f>
        <v>18</v>
      </c>
      <c r="R16" s="277"/>
      <c r="S16" s="278"/>
      <c r="T16" s="279"/>
      <c r="U16" s="278"/>
      <c r="V16" s="280"/>
      <c r="W16" s="281">
        <v>513</v>
      </c>
      <c r="X16" s="282">
        <v>513</v>
      </c>
      <c r="Y16" s="271">
        <f t="shared" si="15"/>
        <v>100</v>
      </c>
      <c r="Z16" s="306">
        <v>206</v>
      </c>
      <c r="AA16" s="280">
        <f t="shared" si="16"/>
        <v>4.015594541910331</v>
      </c>
      <c r="AB16" s="283">
        <v>325</v>
      </c>
      <c r="AC16" s="278">
        <v>325</v>
      </c>
      <c r="AD16" s="285">
        <f t="shared" si="9"/>
        <v>100</v>
      </c>
      <c r="AE16" s="278">
        <v>455</v>
      </c>
      <c r="AF16" s="580">
        <f t="shared" si="10"/>
        <v>14</v>
      </c>
      <c r="AG16" s="283">
        <v>910</v>
      </c>
      <c r="AH16" s="286">
        <v>910</v>
      </c>
      <c r="AI16" s="287">
        <f t="shared" si="11"/>
        <v>100</v>
      </c>
      <c r="AJ16" s="286">
        <v>1171</v>
      </c>
      <c r="AK16" s="288">
        <f t="shared" si="12"/>
        <v>12.868131868131869</v>
      </c>
      <c r="AL16" s="283">
        <v>1632</v>
      </c>
      <c r="AM16" s="278">
        <v>1632</v>
      </c>
      <c r="AN16" s="289">
        <f t="shared" si="13"/>
        <v>100</v>
      </c>
      <c r="AO16" s="278">
        <v>897</v>
      </c>
      <c r="AP16" s="290">
        <f t="shared" si="14"/>
        <v>5.496323529411765</v>
      </c>
      <c r="AQ16" s="291"/>
      <c r="AR16" s="308"/>
      <c r="AS16" s="308"/>
      <c r="AT16" s="308"/>
      <c r="AU16" s="570"/>
      <c r="AV16" s="294">
        <v>200</v>
      </c>
      <c r="AW16" s="308"/>
      <c r="AX16" s="292"/>
      <c r="AY16" s="307"/>
      <c r="AZ16" s="305"/>
      <c r="BA16" s="283"/>
      <c r="BB16" s="286"/>
      <c r="BC16" s="271"/>
      <c r="BD16" s="286"/>
      <c r="BE16" s="273"/>
      <c r="BF16" s="296"/>
      <c r="BG16" s="307"/>
      <c r="BH16" s="297"/>
      <c r="BI16" s="307"/>
      <c r="BJ16" s="293"/>
      <c r="BK16" s="294">
        <v>607</v>
      </c>
      <c r="BL16" s="307">
        <v>607</v>
      </c>
      <c r="BM16" s="297">
        <f>BL16/BK16*100</f>
        <v>100</v>
      </c>
      <c r="BN16" s="307">
        <v>485</v>
      </c>
      <c r="BO16" s="298">
        <f>BN16/BL16*10</f>
        <v>7.990115321252059</v>
      </c>
      <c r="BP16" s="309">
        <v>50</v>
      </c>
      <c r="BQ16" s="307">
        <v>50</v>
      </c>
      <c r="BR16" s="307">
        <f>BQ16/BP16*100</f>
        <v>100</v>
      </c>
      <c r="BS16" s="307">
        <v>25</v>
      </c>
      <c r="BT16" s="570">
        <f>BS16/BQ16*10</f>
        <v>5</v>
      </c>
      <c r="BU16" s="311">
        <v>155</v>
      </c>
      <c r="BV16" s="302">
        <v>155</v>
      </c>
      <c r="BW16" s="289">
        <f>BV16/BU16*100</f>
        <v>100</v>
      </c>
      <c r="BX16" s="302">
        <v>77</v>
      </c>
      <c r="BY16" s="290">
        <f>BX16/BV16*10</f>
        <v>4.967741935483871</v>
      </c>
    </row>
    <row r="17" spans="1:77" s="304" customFormat="1" ht="16.5" customHeight="1">
      <c r="A17" s="573" t="s">
        <v>20</v>
      </c>
      <c r="B17" s="263">
        <v>90</v>
      </c>
      <c r="C17" s="264">
        <f t="shared" si="0"/>
        <v>25528</v>
      </c>
      <c r="D17" s="265">
        <f t="shared" si="1"/>
        <v>24548</v>
      </c>
      <c r="E17" s="266">
        <f t="shared" si="2"/>
        <v>96.16107803196489</v>
      </c>
      <c r="F17" s="267">
        <f t="shared" si="3"/>
        <v>44566</v>
      </c>
      <c r="G17" s="268">
        <f t="shared" si="4"/>
        <v>18.154635815545056</v>
      </c>
      <c r="H17" s="269">
        <v>14315</v>
      </c>
      <c r="I17" s="270">
        <v>14315</v>
      </c>
      <c r="J17" s="271">
        <f t="shared" si="5"/>
        <v>100</v>
      </c>
      <c r="K17" s="272">
        <v>32752</v>
      </c>
      <c r="L17" s="273">
        <f t="shared" si="6"/>
        <v>22.87949703108627</v>
      </c>
      <c r="M17" s="274">
        <v>270</v>
      </c>
      <c r="N17" s="275">
        <v>270</v>
      </c>
      <c r="O17" s="271">
        <f>N17/M17*100</f>
        <v>100</v>
      </c>
      <c r="P17" s="275">
        <v>385</v>
      </c>
      <c r="Q17" s="276">
        <f>P17/N17*10</f>
        <v>14.259259259259258</v>
      </c>
      <c r="R17" s="277"/>
      <c r="S17" s="278"/>
      <c r="T17" s="279"/>
      <c r="U17" s="278"/>
      <c r="V17" s="280"/>
      <c r="W17" s="281">
        <v>294</v>
      </c>
      <c r="X17" s="282">
        <v>264</v>
      </c>
      <c r="Y17" s="271">
        <f t="shared" si="15"/>
        <v>89.79591836734694</v>
      </c>
      <c r="Z17" s="306">
        <v>383</v>
      </c>
      <c r="AA17" s="280">
        <f t="shared" si="16"/>
        <v>14.507575757575758</v>
      </c>
      <c r="AB17" s="283">
        <v>640</v>
      </c>
      <c r="AC17" s="278">
        <v>640</v>
      </c>
      <c r="AD17" s="285">
        <f t="shared" si="9"/>
        <v>100</v>
      </c>
      <c r="AE17" s="278">
        <v>357</v>
      </c>
      <c r="AF17" s="580">
        <f t="shared" si="10"/>
        <v>5.578125</v>
      </c>
      <c r="AG17" s="283">
        <v>8284</v>
      </c>
      <c r="AH17" s="286">
        <v>7761</v>
      </c>
      <c r="AI17" s="287">
        <f t="shared" si="11"/>
        <v>93.68662481892805</v>
      </c>
      <c r="AJ17" s="286">
        <v>9389</v>
      </c>
      <c r="AK17" s="288">
        <f t="shared" si="12"/>
        <v>12.097667826311042</v>
      </c>
      <c r="AL17" s="283">
        <v>1537</v>
      </c>
      <c r="AM17" s="278">
        <v>1160</v>
      </c>
      <c r="AN17" s="289">
        <f t="shared" si="13"/>
        <v>75.47169811320755</v>
      </c>
      <c r="AO17" s="278">
        <v>1144</v>
      </c>
      <c r="AP17" s="290">
        <f t="shared" si="14"/>
        <v>9.862068965517242</v>
      </c>
      <c r="AQ17" s="291"/>
      <c r="AR17" s="308"/>
      <c r="AS17" s="308"/>
      <c r="AT17" s="308"/>
      <c r="AU17" s="570"/>
      <c r="AV17" s="294"/>
      <c r="AW17" s="308"/>
      <c r="AX17" s="292"/>
      <c r="AY17" s="307"/>
      <c r="AZ17" s="305"/>
      <c r="BA17" s="283">
        <v>188</v>
      </c>
      <c r="BB17" s="286">
        <v>138</v>
      </c>
      <c r="BC17" s="271">
        <f>BB17/BA17*100</f>
        <v>73.40425531914893</v>
      </c>
      <c r="BD17" s="286">
        <v>156</v>
      </c>
      <c r="BE17" s="273">
        <f>BD17/BB17*10</f>
        <v>11.304347826086955</v>
      </c>
      <c r="BF17" s="296"/>
      <c r="BG17" s="307"/>
      <c r="BH17" s="297"/>
      <c r="BI17" s="307"/>
      <c r="BJ17" s="293"/>
      <c r="BK17" s="294"/>
      <c r="BL17" s="307"/>
      <c r="BM17" s="297"/>
      <c r="BN17" s="307"/>
      <c r="BO17" s="298"/>
      <c r="BP17" s="309"/>
      <c r="BQ17" s="307"/>
      <c r="BR17" s="307"/>
      <c r="BS17" s="307"/>
      <c r="BT17" s="570"/>
      <c r="BU17" s="311"/>
      <c r="BV17" s="302"/>
      <c r="BW17" s="289"/>
      <c r="BX17" s="302"/>
      <c r="BY17" s="290"/>
    </row>
    <row r="18" spans="1:77" s="304" customFormat="1" ht="15.75" customHeight="1">
      <c r="A18" s="573" t="s">
        <v>10</v>
      </c>
      <c r="B18" s="263"/>
      <c r="C18" s="264">
        <f t="shared" si="0"/>
        <v>15144</v>
      </c>
      <c r="D18" s="265">
        <f t="shared" si="1"/>
        <v>14576</v>
      </c>
      <c r="E18" s="266">
        <f t="shared" si="2"/>
        <v>96.24933967247755</v>
      </c>
      <c r="F18" s="267">
        <f t="shared" si="3"/>
        <v>20063</v>
      </c>
      <c r="G18" s="268">
        <f t="shared" si="4"/>
        <v>13.76440724478595</v>
      </c>
      <c r="H18" s="269">
        <v>5459</v>
      </c>
      <c r="I18" s="270">
        <v>5459</v>
      </c>
      <c r="J18" s="271">
        <f t="shared" si="5"/>
        <v>100</v>
      </c>
      <c r="K18" s="272">
        <v>10066</v>
      </c>
      <c r="L18" s="273">
        <f t="shared" si="6"/>
        <v>18.439274592416194</v>
      </c>
      <c r="M18" s="274"/>
      <c r="N18" s="275"/>
      <c r="O18" s="271"/>
      <c r="P18" s="275"/>
      <c r="Q18" s="276"/>
      <c r="R18" s="277"/>
      <c r="S18" s="278"/>
      <c r="T18" s="279"/>
      <c r="U18" s="278"/>
      <c r="V18" s="280"/>
      <c r="W18" s="281">
        <v>426</v>
      </c>
      <c r="X18" s="282">
        <v>426</v>
      </c>
      <c r="Y18" s="271">
        <f t="shared" si="15"/>
        <v>100</v>
      </c>
      <c r="Z18" s="306">
        <v>370</v>
      </c>
      <c r="AA18" s="280">
        <f t="shared" si="16"/>
        <v>8.685446009389672</v>
      </c>
      <c r="AB18" s="283">
        <v>3868</v>
      </c>
      <c r="AC18" s="278">
        <v>3771</v>
      </c>
      <c r="AD18" s="285">
        <f t="shared" si="9"/>
        <v>97.49224405377456</v>
      </c>
      <c r="AE18" s="278">
        <v>4166</v>
      </c>
      <c r="AF18" s="580">
        <f t="shared" si="10"/>
        <v>11.047467515247945</v>
      </c>
      <c r="AG18" s="283">
        <v>4403</v>
      </c>
      <c r="AH18" s="286">
        <v>4403</v>
      </c>
      <c r="AI18" s="287">
        <f t="shared" si="11"/>
        <v>100</v>
      </c>
      <c r="AJ18" s="286">
        <v>4909</v>
      </c>
      <c r="AK18" s="288">
        <f t="shared" si="12"/>
        <v>11.14921644333409</v>
      </c>
      <c r="AL18" s="283">
        <v>577</v>
      </c>
      <c r="AM18" s="278">
        <v>517</v>
      </c>
      <c r="AN18" s="289">
        <f t="shared" si="13"/>
        <v>89.60138648180242</v>
      </c>
      <c r="AO18" s="278">
        <v>552</v>
      </c>
      <c r="AP18" s="290">
        <f t="shared" si="14"/>
        <v>10.67698259187621</v>
      </c>
      <c r="AQ18" s="291"/>
      <c r="AR18" s="308"/>
      <c r="AS18" s="308"/>
      <c r="AT18" s="308"/>
      <c r="AU18" s="570"/>
      <c r="AV18" s="294"/>
      <c r="AW18" s="308"/>
      <c r="AX18" s="292"/>
      <c r="AY18" s="307"/>
      <c r="AZ18" s="305"/>
      <c r="BA18" s="283">
        <v>399</v>
      </c>
      <c r="BB18" s="286"/>
      <c r="BC18" s="271"/>
      <c r="BD18" s="286"/>
      <c r="BE18" s="273"/>
      <c r="BF18" s="296"/>
      <c r="BG18" s="307"/>
      <c r="BH18" s="297"/>
      <c r="BI18" s="307"/>
      <c r="BJ18" s="293"/>
      <c r="BK18" s="294">
        <v>12</v>
      </c>
      <c r="BL18" s="307"/>
      <c r="BM18" s="297"/>
      <c r="BN18" s="307"/>
      <c r="BO18" s="298"/>
      <c r="BP18" s="309"/>
      <c r="BQ18" s="307"/>
      <c r="BR18" s="307"/>
      <c r="BS18" s="307"/>
      <c r="BT18" s="570"/>
      <c r="BU18" s="311"/>
      <c r="BV18" s="302"/>
      <c r="BW18" s="289"/>
      <c r="BX18" s="302"/>
      <c r="BY18" s="290"/>
    </row>
    <row r="19" spans="1:77" s="304" customFormat="1" ht="16.5" customHeight="1">
      <c r="A19" s="573" t="s">
        <v>11</v>
      </c>
      <c r="B19" s="263">
        <v>107</v>
      </c>
      <c r="C19" s="264">
        <f t="shared" si="0"/>
        <v>18457</v>
      </c>
      <c r="D19" s="265">
        <f t="shared" si="1"/>
        <v>16965</v>
      </c>
      <c r="E19" s="266">
        <f t="shared" si="2"/>
        <v>91.91634610175001</v>
      </c>
      <c r="F19" s="267">
        <f t="shared" si="3"/>
        <v>18132</v>
      </c>
      <c r="G19" s="268">
        <f t="shared" si="4"/>
        <v>10.687886825817861</v>
      </c>
      <c r="H19" s="269">
        <v>5769</v>
      </c>
      <c r="I19" s="270">
        <v>5709</v>
      </c>
      <c r="J19" s="271">
        <f t="shared" si="5"/>
        <v>98.95995839833593</v>
      </c>
      <c r="K19" s="272">
        <v>8675</v>
      </c>
      <c r="L19" s="273">
        <f t="shared" si="6"/>
        <v>15.195305657733405</v>
      </c>
      <c r="M19" s="274">
        <v>751</v>
      </c>
      <c r="N19" s="275">
        <v>751</v>
      </c>
      <c r="O19" s="271">
        <f>N19/M19*100</f>
        <v>100</v>
      </c>
      <c r="P19" s="275">
        <v>1000</v>
      </c>
      <c r="Q19" s="276">
        <f>P19/N19*10</f>
        <v>13.315579227696405</v>
      </c>
      <c r="R19" s="277">
        <v>541</v>
      </c>
      <c r="S19" s="278">
        <v>541</v>
      </c>
      <c r="T19" s="279">
        <f>S19/R19*100</f>
        <v>100</v>
      </c>
      <c r="U19" s="278">
        <v>633</v>
      </c>
      <c r="V19" s="280">
        <f>U19/S19*10</f>
        <v>11.700554528650645</v>
      </c>
      <c r="W19" s="281"/>
      <c r="X19" s="282"/>
      <c r="Y19" s="271"/>
      <c r="Z19" s="312"/>
      <c r="AA19" s="280"/>
      <c r="AB19" s="283">
        <v>3336</v>
      </c>
      <c r="AC19" s="278">
        <v>2688</v>
      </c>
      <c r="AD19" s="285">
        <f t="shared" si="9"/>
        <v>80.57553956834532</v>
      </c>
      <c r="AE19" s="278">
        <v>2132</v>
      </c>
      <c r="AF19" s="580">
        <f t="shared" si="10"/>
        <v>7.931547619047619</v>
      </c>
      <c r="AG19" s="283">
        <v>4921</v>
      </c>
      <c r="AH19" s="286">
        <v>4826</v>
      </c>
      <c r="AI19" s="287">
        <f t="shared" si="11"/>
        <v>98.06949806949807</v>
      </c>
      <c r="AJ19" s="286">
        <v>4352</v>
      </c>
      <c r="AK19" s="288">
        <f t="shared" si="12"/>
        <v>9.01782014090344</v>
      </c>
      <c r="AL19" s="283">
        <v>2449</v>
      </c>
      <c r="AM19" s="278">
        <v>1990</v>
      </c>
      <c r="AN19" s="289">
        <f t="shared" si="13"/>
        <v>81.25765618619845</v>
      </c>
      <c r="AO19" s="278">
        <v>1024</v>
      </c>
      <c r="AP19" s="290">
        <f t="shared" si="14"/>
        <v>5.145728643216081</v>
      </c>
      <c r="AQ19" s="291"/>
      <c r="AR19" s="308"/>
      <c r="AS19" s="308"/>
      <c r="AT19" s="308"/>
      <c r="AU19" s="570"/>
      <c r="AV19" s="294">
        <v>480</v>
      </c>
      <c r="AW19" s="307">
        <v>460</v>
      </c>
      <c r="AX19" s="292">
        <f>AW19/AV19*100</f>
        <v>95.83333333333334</v>
      </c>
      <c r="AY19" s="307">
        <v>316</v>
      </c>
      <c r="AZ19" s="305">
        <f>AY19/AW19*10</f>
        <v>6.869565217391305</v>
      </c>
      <c r="BA19" s="283">
        <v>210</v>
      </c>
      <c r="BB19" s="286"/>
      <c r="BC19" s="271"/>
      <c r="BD19" s="286"/>
      <c r="BE19" s="273"/>
      <c r="BF19" s="296"/>
      <c r="BG19" s="307"/>
      <c r="BH19" s="297"/>
      <c r="BI19" s="307"/>
      <c r="BJ19" s="293"/>
      <c r="BK19" s="294"/>
      <c r="BL19" s="307"/>
      <c r="BM19" s="297"/>
      <c r="BN19" s="307"/>
      <c r="BO19" s="298"/>
      <c r="BP19" s="309"/>
      <c r="BQ19" s="307"/>
      <c r="BR19" s="307"/>
      <c r="BS19" s="307"/>
      <c r="BT19" s="570"/>
      <c r="BU19" s="311"/>
      <c r="BV19" s="302"/>
      <c r="BW19" s="289"/>
      <c r="BX19" s="302"/>
      <c r="BY19" s="290"/>
    </row>
    <row r="20" spans="1:77" s="304" customFormat="1" ht="15.75" customHeight="1">
      <c r="A20" s="573" t="s">
        <v>21</v>
      </c>
      <c r="B20" s="263"/>
      <c r="C20" s="264">
        <f t="shared" si="0"/>
        <v>28179</v>
      </c>
      <c r="D20" s="265">
        <f t="shared" si="1"/>
        <v>26511</v>
      </c>
      <c r="E20" s="266">
        <f t="shared" si="2"/>
        <v>94.08069839241989</v>
      </c>
      <c r="F20" s="267">
        <f t="shared" si="3"/>
        <v>64545</v>
      </c>
      <c r="G20" s="268">
        <f t="shared" si="4"/>
        <v>24.346497680208216</v>
      </c>
      <c r="H20" s="269">
        <v>15456</v>
      </c>
      <c r="I20" s="270">
        <v>15456</v>
      </c>
      <c r="J20" s="271">
        <f t="shared" si="5"/>
        <v>100</v>
      </c>
      <c r="K20" s="272">
        <v>41137</v>
      </c>
      <c r="L20" s="273">
        <f t="shared" si="6"/>
        <v>26.615553830227743</v>
      </c>
      <c r="M20" s="274">
        <v>492</v>
      </c>
      <c r="N20" s="275">
        <v>492</v>
      </c>
      <c r="O20" s="271">
        <f>N20/M20*100</f>
        <v>100</v>
      </c>
      <c r="P20" s="275">
        <v>742</v>
      </c>
      <c r="Q20" s="276">
        <f>P20/N20*10</f>
        <v>15.081300813008129</v>
      </c>
      <c r="R20" s="277">
        <v>180</v>
      </c>
      <c r="S20" s="278">
        <v>180</v>
      </c>
      <c r="T20" s="279">
        <f>S20/R20*100</f>
        <v>100</v>
      </c>
      <c r="U20" s="278">
        <v>360</v>
      </c>
      <c r="V20" s="280">
        <f>U20/S20*10</f>
        <v>20</v>
      </c>
      <c r="W20" s="281">
        <v>498</v>
      </c>
      <c r="X20" s="282">
        <v>498</v>
      </c>
      <c r="Y20" s="271">
        <f aca="true" t="shared" si="17" ref="Y20:Y26">X20/W20*100</f>
        <v>100</v>
      </c>
      <c r="Z20" s="272">
        <v>592</v>
      </c>
      <c r="AA20" s="280">
        <f aca="true" t="shared" si="18" ref="AA20:AA26">Z20/X20*10</f>
        <v>11.887550200803211</v>
      </c>
      <c r="AB20" s="283">
        <v>1886</v>
      </c>
      <c r="AC20" s="284">
        <v>1886</v>
      </c>
      <c r="AD20" s="285">
        <f aca="true" t="shared" si="19" ref="AD20:AD26">AC20/AB20*100</f>
        <v>100</v>
      </c>
      <c r="AE20" s="284">
        <v>3474</v>
      </c>
      <c r="AF20" s="580">
        <f aca="true" t="shared" si="20" ref="AF20:AF26">AE20/AC20*10</f>
        <v>18.419936373276776</v>
      </c>
      <c r="AG20" s="283">
        <v>6084</v>
      </c>
      <c r="AH20" s="286">
        <v>6084</v>
      </c>
      <c r="AI20" s="287">
        <f t="shared" si="11"/>
        <v>100</v>
      </c>
      <c r="AJ20" s="286">
        <v>15366</v>
      </c>
      <c r="AK20" s="288">
        <f t="shared" si="12"/>
        <v>25.256410256410255</v>
      </c>
      <c r="AL20" s="283">
        <v>1470</v>
      </c>
      <c r="AM20" s="284">
        <v>1370</v>
      </c>
      <c r="AN20" s="289">
        <f t="shared" si="13"/>
        <v>93.19727891156462</v>
      </c>
      <c r="AO20" s="284">
        <v>2371</v>
      </c>
      <c r="AP20" s="290">
        <f t="shared" si="14"/>
        <v>17.306569343065693</v>
      </c>
      <c r="AQ20" s="291">
        <v>263</v>
      </c>
      <c r="AR20" s="292"/>
      <c r="AS20" s="308"/>
      <c r="AT20" s="292"/>
      <c r="AU20" s="570"/>
      <c r="AV20" s="294">
        <v>470</v>
      </c>
      <c r="AW20" s="292"/>
      <c r="AX20" s="292"/>
      <c r="AY20" s="292"/>
      <c r="AZ20" s="295"/>
      <c r="BA20" s="283">
        <v>835</v>
      </c>
      <c r="BB20" s="286"/>
      <c r="BC20" s="271"/>
      <c r="BD20" s="286"/>
      <c r="BE20" s="273"/>
      <c r="BF20" s="296">
        <v>394</v>
      </c>
      <c r="BG20" s="297">
        <v>394</v>
      </c>
      <c r="BH20" s="313">
        <f>BG20/BF20*100</f>
        <v>100</v>
      </c>
      <c r="BI20" s="297">
        <v>352</v>
      </c>
      <c r="BJ20" s="298">
        <f>BI20/BG20*10</f>
        <v>8.934010152284264</v>
      </c>
      <c r="BK20" s="294"/>
      <c r="BL20" s="297"/>
      <c r="BM20" s="297"/>
      <c r="BN20" s="297"/>
      <c r="BO20" s="298"/>
      <c r="BP20" s="299"/>
      <c r="BQ20" s="297"/>
      <c r="BR20" s="307"/>
      <c r="BS20" s="297"/>
      <c r="BT20" s="570"/>
      <c r="BU20" s="301">
        <v>151</v>
      </c>
      <c r="BV20" s="302">
        <v>151</v>
      </c>
      <c r="BW20" s="289">
        <f>BV20/BU20*100</f>
        <v>100</v>
      </c>
      <c r="BX20" s="302">
        <v>151</v>
      </c>
      <c r="BY20" s="290">
        <f>BX20/BV20*10</f>
        <v>10</v>
      </c>
    </row>
    <row r="21" spans="1:77" s="304" customFormat="1" ht="16.5" customHeight="1">
      <c r="A21" s="573" t="s">
        <v>22</v>
      </c>
      <c r="B21" s="263">
        <v>154</v>
      </c>
      <c r="C21" s="264">
        <f t="shared" si="0"/>
        <v>38190</v>
      </c>
      <c r="D21" s="265">
        <f t="shared" si="1"/>
        <v>37676</v>
      </c>
      <c r="E21" s="266">
        <f t="shared" si="2"/>
        <v>98.65409793139565</v>
      </c>
      <c r="F21" s="267">
        <f t="shared" si="3"/>
        <v>77136</v>
      </c>
      <c r="G21" s="268">
        <f t="shared" si="4"/>
        <v>20.473510988427645</v>
      </c>
      <c r="H21" s="269">
        <v>14977</v>
      </c>
      <c r="I21" s="270">
        <v>14977</v>
      </c>
      <c r="J21" s="271">
        <f t="shared" si="5"/>
        <v>100</v>
      </c>
      <c r="K21" s="272">
        <v>36383</v>
      </c>
      <c r="L21" s="273">
        <f t="shared" si="6"/>
        <v>24.292581959003808</v>
      </c>
      <c r="M21" s="274"/>
      <c r="N21" s="275"/>
      <c r="O21" s="271"/>
      <c r="P21" s="275"/>
      <c r="Q21" s="276"/>
      <c r="R21" s="277"/>
      <c r="S21" s="278"/>
      <c r="T21" s="279"/>
      <c r="U21" s="278"/>
      <c r="V21" s="280"/>
      <c r="W21" s="281">
        <v>576</v>
      </c>
      <c r="X21" s="282">
        <v>536</v>
      </c>
      <c r="Y21" s="271">
        <f t="shared" si="17"/>
        <v>93.05555555555556</v>
      </c>
      <c r="Z21" s="272">
        <v>340</v>
      </c>
      <c r="AA21" s="280">
        <f t="shared" si="18"/>
        <v>6.343283582089553</v>
      </c>
      <c r="AB21" s="283">
        <v>13655</v>
      </c>
      <c r="AC21" s="284">
        <v>13359</v>
      </c>
      <c r="AD21" s="285">
        <f t="shared" si="19"/>
        <v>97.8322958623215</v>
      </c>
      <c r="AE21" s="284">
        <v>25428</v>
      </c>
      <c r="AF21" s="580">
        <f t="shared" si="20"/>
        <v>19.034358859196047</v>
      </c>
      <c r="AG21" s="283">
        <v>7667</v>
      </c>
      <c r="AH21" s="286">
        <v>7644</v>
      </c>
      <c r="AI21" s="287">
        <f t="shared" si="11"/>
        <v>99.70001304291117</v>
      </c>
      <c r="AJ21" s="286">
        <v>12902</v>
      </c>
      <c r="AK21" s="288">
        <f t="shared" si="12"/>
        <v>16.878597592883306</v>
      </c>
      <c r="AL21" s="283">
        <v>1160</v>
      </c>
      <c r="AM21" s="284">
        <v>1160</v>
      </c>
      <c r="AN21" s="289">
        <f t="shared" si="13"/>
        <v>100</v>
      </c>
      <c r="AO21" s="284">
        <v>2083</v>
      </c>
      <c r="AP21" s="290">
        <f t="shared" si="14"/>
        <v>17.95689655172414</v>
      </c>
      <c r="AQ21" s="291">
        <v>155</v>
      </c>
      <c r="AR21" s="292"/>
      <c r="AS21" s="308"/>
      <c r="AT21" s="292"/>
      <c r="AU21" s="570"/>
      <c r="AV21" s="294"/>
      <c r="AW21" s="292"/>
      <c r="AX21" s="292"/>
      <c r="AY21" s="292"/>
      <c r="AZ21" s="295"/>
      <c r="BA21" s="283"/>
      <c r="BB21" s="286"/>
      <c r="BC21" s="271"/>
      <c r="BD21" s="286"/>
      <c r="BE21" s="273"/>
      <c r="BF21" s="296"/>
      <c r="BG21" s="297"/>
      <c r="BH21" s="313"/>
      <c r="BI21" s="297"/>
      <c r="BJ21" s="298"/>
      <c r="BK21" s="294"/>
      <c r="BL21" s="297"/>
      <c r="BM21" s="297"/>
      <c r="BN21" s="297"/>
      <c r="BO21" s="298"/>
      <c r="BP21" s="299"/>
      <c r="BQ21" s="297"/>
      <c r="BR21" s="307"/>
      <c r="BS21" s="297"/>
      <c r="BT21" s="570"/>
      <c r="BU21" s="301"/>
      <c r="BV21" s="302"/>
      <c r="BW21" s="302"/>
      <c r="BX21" s="302"/>
      <c r="BY21" s="303"/>
    </row>
    <row r="22" spans="1:77" s="304" customFormat="1" ht="15.75" customHeight="1">
      <c r="A22" s="573" t="s">
        <v>12</v>
      </c>
      <c r="B22" s="263">
        <v>310</v>
      </c>
      <c r="C22" s="264">
        <f t="shared" si="0"/>
        <v>18636</v>
      </c>
      <c r="D22" s="265">
        <f t="shared" si="1"/>
        <v>14219</v>
      </c>
      <c r="E22" s="266">
        <f t="shared" si="2"/>
        <v>76.29856192315948</v>
      </c>
      <c r="F22" s="267">
        <f t="shared" si="3"/>
        <v>19058</v>
      </c>
      <c r="G22" s="268">
        <f t="shared" si="4"/>
        <v>13.403192910893875</v>
      </c>
      <c r="H22" s="269">
        <v>8154</v>
      </c>
      <c r="I22" s="270">
        <v>8154</v>
      </c>
      <c r="J22" s="271">
        <f t="shared" si="5"/>
        <v>100</v>
      </c>
      <c r="K22" s="272">
        <v>12282</v>
      </c>
      <c r="L22" s="273">
        <f t="shared" si="6"/>
        <v>15.062545989698307</v>
      </c>
      <c r="M22" s="274">
        <v>847</v>
      </c>
      <c r="N22" s="275">
        <v>847</v>
      </c>
      <c r="O22" s="271">
        <f>N22/M22*100</f>
        <v>100</v>
      </c>
      <c r="P22" s="275">
        <v>1347</v>
      </c>
      <c r="Q22" s="276">
        <f>P22/N22*10</f>
        <v>15.903187721369541</v>
      </c>
      <c r="R22" s="277"/>
      <c r="S22" s="278"/>
      <c r="T22" s="279"/>
      <c r="U22" s="278"/>
      <c r="V22" s="280"/>
      <c r="W22" s="281">
        <v>1715</v>
      </c>
      <c r="X22" s="282">
        <v>299</v>
      </c>
      <c r="Y22" s="271">
        <f t="shared" si="17"/>
        <v>17.434402332361515</v>
      </c>
      <c r="Z22" s="272">
        <v>333</v>
      </c>
      <c r="AA22" s="280">
        <f t="shared" si="18"/>
        <v>11.137123745819398</v>
      </c>
      <c r="AB22" s="283">
        <v>4693</v>
      </c>
      <c r="AC22" s="284">
        <v>1752</v>
      </c>
      <c r="AD22" s="285">
        <f t="shared" si="19"/>
        <v>37.332196888983596</v>
      </c>
      <c r="AE22" s="284">
        <v>2077</v>
      </c>
      <c r="AF22" s="580">
        <f t="shared" si="20"/>
        <v>11.855022831050228</v>
      </c>
      <c r="AG22" s="283">
        <v>1560</v>
      </c>
      <c r="AH22" s="286">
        <v>1560</v>
      </c>
      <c r="AI22" s="287">
        <f t="shared" si="11"/>
        <v>100</v>
      </c>
      <c r="AJ22" s="286">
        <v>1483</v>
      </c>
      <c r="AK22" s="288">
        <f t="shared" si="12"/>
        <v>9.506410256410255</v>
      </c>
      <c r="AL22" s="283">
        <v>1456</v>
      </c>
      <c r="AM22" s="284">
        <v>1456</v>
      </c>
      <c r="AN22" s="289">
        <f t="shared" si="13"/>
        <v>100</v>
      </c>
      <c r="AO22" s="284">
        <v>1366</v>
      </c>
      <c r="AP22" s="290">
        <f t="shared" si="14"/>
        <v>9.381868131868131</v>
      </c>
      <c r="AQ22" s="291"/>
      <c r="AR22" s="292"/>
      <c r="AS22" s="308"/>
      <c r="AT22" s="292"/>
      <c r="AU22" s="570"/>
      <c r="AV22" s="294"/>
      <c r="AW22" s="292"/>
      <c r="AX22" s="292"/>
      <c r="AY22" s="292"/>
      <c r="AZ22" s="295"/>
      <c r="BA22" s="283">
        <v>60</v>
      </c>
      <c r="BB22" s="286"/>
      <c r="BC22" s="271"/>
      <c r="BD22" s="286"/>
      <c r="BE22" s="273"/>
      <c r="BF22" s="296">
        <v>151</v>
      </c>
      <c r="BG22" s="297">
        <v>151</v>
      </c>
      <c r="BH22" s="313">
        <f>BG22/BF22*100</f>
        <v>100</v>
      </c>
      <c r="BI22" s="297">
        <v>170</v>
      </c>
      <c r="BJ22" s="298">
        <f>BI22/BG22*10</f>
        <v>11.258278145695364</v>
      </c>
      <c r="BK22" s="294"/>
      <c r="BL22" s="297"/>
      <c r="BM22" s="297"/>
      <c r="BN22" s="297"/>
      <c r="BO22" s="298"/>
      <c r="BP22" s="299"/>
      <c r="BQ22" s="297"/>
      <c r="BR22" s="307"/>
      <c r="BS22" s="297"/>
      <c r="BT22" s="570"/>
      <c r="BU22" s="301"/>
      <c r="BV22" s="302"/>
      <c r="BW22" s="302"/>
      <c r="BX22" s="302"/>
      <c r="BY22" s="303"/>
    </row>
    <row r="23" spans="1:77" s="304" customFormat="1" ht="17.25" customHeight="1">
      <c r="A23" s="573" t="s">
        <v>13</v>
      </c>
      <c r="B23" s="263">
        <v>337</v>
      </c>
      <c r="C23" s="264">
        <f t="shared" si="0"/>
        <v>42930</v>
      </c>
      <c r="D23" s="265">
        <f t="shared" si="1"/>
        <v>41697</v>
      </c>
      <c r="E23" s="266">
        <f t="shared" si="2"/>
        <v>97.12788259958072</v>
      </c>
      <c r="F23" s="267">
        <f t="shared" si="3"/>
        <v>84204</v>
      </c>
      <c r="G23" s="268">
        <f t="shared" si="4"/>
        <v>20.19425857975394</v>
      </c>
      <c r="H23" s="269">
        <v>18262</v>
      </c>
      <c r="I23" s="270">
        <v>18262</v>
      </c>
      <c r="J23" s="271">
        <f t="shared" si="5"/>
        <v>100</v>
      </c>
      <c r="K23" s="272">
        <v>46071</v>
      </c>
      <c r="L23" s="273">
        <f t="shared" si="6"/>
        <v>25.22779542218815</v>
      </c>
      <c r="M23" s="274">
        <v>739</v>
      </c>
      <c r="N23" s="275">
        <v>739</v>
      </c>
      <c r="O23" s="271">
        <f>N23/M23*100</f>
        <v>100</v>
      </c>
      <c r="P23" s="275">
        <v>1546</v>
      </c>
      <c r="Q23" s="276">
        <f>P23/N23*10</f>
        <v>20.920162381596754</v>
      </c>
      <c r="R23" s="277"/>
      <c r="S23" s="278"/>
      <c r="T23" s="279"/>
      <c r="U23" s="278"/>
      <c r="V23" s="280"/>
      <c r="W23" s="281">
        <v>3255</v>
      </c>
      <c r="X23" s="314">
        <v>3255</v>
      </c>
      <c r="Y23" s="271">
        <f t="shared" si="17"/>
        <v>100</v>
      </c>
      <c r="Z23" s="272">
        <v>3525</v>
      </c>
      <c r="AA23" s="280">
        <f t="shared" si="18"/>
        <v>10.829493087557605</v>
      </c>
      <c r="AB23" s="283">
        <v>8744</v>
      </c>
      <c r="AC23" s="278">
        <v>8744</v>
      </c>
      <c r="AD23" s="285">
        <f t="shared" si="19"/>
        <v>100</v>
      </c>
      <c r="AE23" s="278">
        <v>16400</v>
      </c>
      <c r="AF23" s="580">
        <f t="shared" si="20"/>
        <v>18.755718206770357</v>
      </c>
      <c r="AG23" s="283">
        <v>8569</v>
      </c>
      <c r="AH23" s="286">
        <v>8569</v>
      </c>
      <c r="AI23" s="287">
        <f t="shared" si="11"/>
        <v>100</v>
      </c>
      <c r="AJ23" s="286">
        <v>13672</v>
      </c>
      <c r="AK23" s="288">
        <f t="shared" si="12"/>
        <v>15.955187303069202</v>
      </c>
      <c r="AL23" s="283">
        <v>1487</v>
      </c>
      <c r="AM23" s="278">
        <v>1487</v>
      </c>
      <c r="AN23" s="289">
        <f t="shared" si="13"/>
        <v>100</v>
      </c>
      <c r="AO23" s="278">
        <v>2004</v>
      </c>
      <c r="AP23" s="290">
        <f t="shared" si="14"/>
        <v>13.47679892400807</v>
      </c>
      <c r="AQ23" s="291">
        <v>449</v>
      </c>
      <c r="AR23" s="308"/>
      <c r="AS23" s="308"/>
      <c r="AT23" s="308"/>
      <c r="AU23" s="570"/>
      <c r="AV23" s="294"/>
      <c r="AW23" s="308"/>
      <c r="AX23" s="292"/>
      <c r="AY23" s="308"/>
      <c r="AZ23" s="295"/>
      <c r="BA23" s="283">
        <v>724</v>
      </c>
      <c r="BB23" s="286"/>
      <c r="BC23" s="271"/>
      <c r="BD23" s="286"/>
      <c r="BE23" s="273"/>
      <c r="BF23" s="296">
        <v>631</v>
      </c>
      <c r="BG23" s="307">
        <v>631</v>
      </c>
      <c r="BH23" s="313">
        <f>BG23/BF23*100</f>
        <v>100</v>
      </c>
      <c r="BI23" s="307">
        <v>976</v>
      </c>
      <c r="BJ23" s="298">
        <f>BI23/BG23*10</f>
        <v>15.467511885895405</v>
      </c>
      <c r="BK23" s="294">
        <v>40</v>
      </c>
      <c r="BL23" s="307"/>
      <c r="BM23" s="297"/>
      <c r="BN23" s="307"/>
      <c r="BO23" s="298"/>
      <c r="BP23" s="309">
        <v>10</v>
      </c>
      <c r="BQ23" s="307">
        <v>10</v>
      </c>
      <c r="BR23" s="307">
        <f>BQ23/BP23*100</f>
        <v>100</v>
      </c>
      <c r="BS23" s="307">
        <v>10</v>
      </c>
      <c r="BT23" s="570">
        <f>BS23/BQ23*10</f>
        <v>10</v>
      </c>
      <c r="BU23" s="311">
        <v>20</v>
      </c>
      <c r="BV23" s="302"/>
      <c r="BW23" s="302"/>
      <c r="BX23" s="302"/>
      <c r="BY23" s="303"/>
    </row>
    <row r="24" spans="1:77" s="304" customFormat="1" ht="15" customHeight="1">
      <c r="A24" s="573" t="s">
        <v>23</v>
      </c>
      <c r="B24" s="263">
        <v>211</v>
      </c>
      <c r="C24" s="315">
        <f>SUM(H24+M24+R24+W24+AB24+AG24+AL24+AQ24+AV24+BA24+BF24+BK24+BP24+BU24)</f>
        <v>57768</v>
      </c>
      <c r="D24" s="316">
        <f>I24+N24+S24+X24+AC24+AH24+AM24+AR24+AW24+BB24+BG24+BL24+BQ24+BV24</f>
        <v>55071</v>
      </c>
      <c r="E24" s="317">
        <f t="shared" si="2"/>
        <v>95.33132530120481</v>
      </c>
      <c r="F24" s="318">
        <f t="shared" si="3"/>
        <v>122665</v>
      </c>
      <c r="G24" s="319">
        <f t="shared" si="4"/>
        <v>22.27397359771931</v>
      </c>
      <c r="H24" s="320">
        <v>16119</v>
      </c>
      <c r="I24" s="321">
        <v>16119</v>
      </c>
      <c r="J24" s="322">
        <f t="shared" si="5"/>
        <v>100</v>
      </c>
      <c r="K24" s="323">
        <v>44869</v>
      </c>
      <c r="L24" s="324">
        <f t="shared" si="6"/>
        <v>27.83609405049941</v>
      </c>
      <c r="M24" s="325"/>
      <c r="N24" s="326"/>
      <c r="O24" s="322"/>
      <c r="P24" s="326"/>
      <c r="Q24" s="327"/>
      <c r="R24" s="277"/>
      <c r="S24" s="278"/>
      <c r="T24" s="279"/>
      <c r="U24" s="278"/>
      <c r="V24" s="280"/>
      <c r="W24" s="281">
        <v>588</v>
      </c>
      <c r="X24" s="282">
        <v>588</v>
      </c>
      <c r="Y24" s="271">
        <f t="shared" si="17"/>
        <v>100</v>
      </c>
      <c r="Z24" s="272">
        <v>840</v>
      </c>
      <c r="AA24" s="280">
        <f t="shared" si="18"/>
        <v>14.285714285714286</v>
      </c>
      <c r="AB24" s="283">
        <v>24957</v>
      </c>
      <c r="AC24" s="284">
        <v>23802</v>
      </c>
      <c r="AD24" s="285">
        <f t="shared" si="19"/>
        <v>95.37203990864288</v>
      </c>
      <c r="AE24" s="284">
        <v>47536</v>
      </c>
      <c r="AF24" s="580">
        <f t="shared" si="20"/>
        <v>19.97143097218721</v>
      </c>
      <c r="AG24" s="283">
        <v>13150</v>
      </c>
      <c r="AH24" s="286">
        <v>13150</v>
      </c>
      <c r="AI24" s="287">
        <f t="shared" si="11"/>
        <v>100</v>
      </c>
      <c r="AJ24" s="286">
        <v>27260</v>
      </c>
      <c r="AK24" s="288">
        <f t="shared" si="12"/>
        <v>20.730038022813687</v>
      </c>
      <c r="AL24" s="283">
        <v>1247</v>
      </c>
      <c r="AM24" s="284">
        <v>1247</v>
      </c>
      <c r="AN24" s="289">
        <f t="shared" si="13"/>
        <v>100</v>
      </c>
      <c r="AO24" s="284">
        <v>1985</v>
      </c>
      <c r="AP24" s="290">
        <f t="shared" si="14"/>
        <v>15.918203688853247</v>
      </c>
      <c r="AQ24" s="291">
        <v>200</v>
      </c>
      <c r="AR24" s="292"/>
      <c r="AS24" s="308"/>
      <c r="AT24" s="292"/>
      <c r="AU24" s="570"/>
      <c r="AV24" s="294"/>
      <c r="AW24" s="292"/>
      <c r="AX24" s="292"/>
      <c r="AY24" s="292"/>
      <c r="AZ24" s="295"/>
      <c r="BA24" s="283">
        <v>306</v>
      </c>
      <c r="BB24" s="286">
        <v>165</v>
      </c>
      <c r="BC24" s="328">
        <f>BB24/BA24*100</f>
        <v>53.92156862745098</v>
      </c>
      <c r="BD24" s="286">
        <v>175</v>
      </c>
      <c r="BE24" s="329">
        <f>BD24/BB24*10</f>
        <v>10.606060606060606</v>
      </c>
      <c r="BF24" s="296"/>
      <c r="BG24" s="297"/>
      <c r="BH24" s="313"/>
      <c r="BI24" s="297"/>
      <c r="BJ24" s="298"/>
      <c r="BK24" s="294"/>
      <c r="BL24" s="297"/>
      <c r="BM24" s="297"/>
      <c r="BN24" s="297"/>
      <c r="BO24" s="298"/>
      <c r="BP24" s="299">
        <v>1201</v>
      </c>
      <c r="BQ24" s="297"/>
      <c r="BR24" s="297"/>
      <c r="BS24" s="297"/>
      <c r="BT24" s="300"/>
      <c r="BU24" s="301"/>
      <c r="BV24" s="302"/>
      <c r="BW24" s="302"/>
      <c r="BX24" s="302"/>
      <c r="BY24" s="303"/>
    </row>
    <row r="25" spans="1:77" s="304" customFormat="1" ht="17.25" customHeight="1" thickBot="1">
      <c r="A25" s="581" t="s">
        <v>14</v>
      </c>
      <c r="B25" s="330">
        <v>139</v>
      </c>
      <c r="C25" s="315">
        <f t="shared" si="0"/>
        <v>51800</v>
      </c>
      <c r="D25" s="316">
        <f t="shared" si="1"/>
        <v>49823</v>
      </c>
      <c r="E25" s="331">
        <f t="shared" si="2"/>
        <v>96.18339768339769</v>
      </c>
      <c r="F25" s="318">
        <f>K25+P25+U25+Z25+AE25+AJ25+AO25+AT25+AY25+BD25+BI25+BN25+BS25+BX25</f>
        <v>128040</v>
      </c>
      <c r="G25" s="332">
        <f t="shared" si="4"/>
        <v>25.698974369267205</v>
      </c>
      <c r="H25" s="333">
        <v>25877</v>
      </c>
      <c r="I25" s="334">
        <v>25877</v>
      </c>
      <c r="J25" s="335">
        <f t="shared" si="5"/>
        <v>100</v>
      </c>
      <c r="K25" s="336">
        <v>70801</v>
      </c>
      <c r="L25" s="337">
        <f t="shared" si="6"/>
        <v>27.360590485759552</v>
      </c>
      <c r="M25" s="338">
        <v>1149</v>
      </c>
      <c r="N25" s="339">
        <v>1149</v>
      </c>
      <c r="O25" s="335">
        <f>N25/M25*100</f>
        <v>100</v>
      </c>
      <c r="P25" s="339">
        <v>3003</v>
      </c>
      <c r="Q25" s="327">
        <f>P25/N25*10</f>
        <v>26.135770234986943</v>
      </c>
      <c r="R25" s="340">
        <v>39</v>
      </c>
      <c r="S25" s="341">
        <v>39</v>
      </c>
      <c r="T25" s="279">
        <f>S25/R25*100</f>
        <v>100</v>
      </c>
      <c r="U25" s="341">
        <v>110</v>
      </c>
      <c r="V25" s="280">
        <f>U25/S25*10</f>
        <v>28.205128205128208</v>
      </c>
      <c r="W25" s="342">
        <v>420</v>
      </c>
      <c r="X25" s="343">
        <v>420</v>
      </c>
      <c r="Y25" s="328">
        <f t="shared" si="17"/>
        <v>100</v>
      </c>
      <c r="Z25" s="344">
        <v>796</v>
      </c>
      <c r="AA25" s="345">
        <f t="shared" si="18"/>
        <v>18.952380952380953</v>
      </c>
      <c r="AB25" s="346">
        <v>1657</v>
      </c>
      <c r="AC25" s="347">
        <v>1657</v>
      </c>
      <c r="AD25" s="285">
        <f t="shared" si="19"/>
        <v>100</v>
      </c>
      <c r="AE25" s="347">
        <v>2759</v>
      </c>
      <c r="AF25" s="580">
        <f t="shared" si="20"/>
        <v>16.65057332528666</v>
      </c>
      <c r="AG25" s="348">
        <v>18502</v>
      </c>
      <c r="AH25" s="349">
        <v>18502</v>
      </c>
      <c r="AI25" s="350">
        <f t="shared" si="11"/>
        <v>100</v>
      </c>
      <c r="AJ25" s="349">
        <v>46481</v>
      </c>
      <c r="AK25" s="351">
        <f t="shared" si="12"/>
        <v>25.122148956869527</v>
      </c>
      <c r="AL25" s="346">
        <v>1579</v>
      </c>
      <c r="AM25" s="347">
        <v>1579</v>
      </c>
      <c r="AN25" s="289">
        <f t="shared" si="13"/>
        <v>100</v>
      </c>
      <c r="AO25" s="347">
        <v>3190</v>
      </c>
      <c r="AP25" s="290">
        <f t="shared" si="14"/>
        <v>20.202659911336287</v>
      </c>
      <c r="AQ25" s="352">
        <v>1526</v>
      </c>
      <c r="AR25" s="353"/>
      <c r="AS25" s="354"/>
      <c r="AT25" s="353"/>
      <c r="AU25" s="574"/>
      <c r="AV25" s="355"/>
      <c r="AW25" s="353"/>
      <c r="AX25" s="353"/>
      <c r="AY25" s="353"/>
      <c r="AZ25" s="356"/>
      <c r="BA25" s="346">
        <v>751</v>
      </c>
      <c r="BB25" s="357">
        <v>300</v>
      </c>
      <c r="BC25" s="328">
        <f>BB25/BA25*100</f>
        <v>39.94673768308921</v>
      </c>
      <c r="BD25" s="357">
        <v>390</v>
      </c>
      <c r="BE25" s="329">
        <f>BD25/BB25*10</f>
        <v>13</v>
      </c>
      <c r="BF25" s="358">
        <v>300</v>
      </c>
      <c r="BG25" s="359">
        <v>300</v>
      </c>
      <c r="BH25" s="313">
        <f>BG25/BF25*100</f>
        <v>100</v>
      </c>
      <c r="BI25" s="359">
        <v>510</v>
      </c>
      <c r="BJ25" s="298">
        <f>BI25/BG25*10</f>
        <v>17</v>
      </c>
      <c r="BK25" s="355"/>
      <c r="BL25" s="359"/>
      <c r="BM25" s="359"/>
      <c r="BN25" s="359"/>
      <c r="BO25" s="360"/>
      <c r="BP25" s="361"/>
      <c r="BQ25" s="359"/>
      <c r="BR25" s="359"/>
      <c r="BS25" s="359"/>
      <c r="BT25" s="362"/>
      <c r="BU25" s="301"/>
      <c r="BV25" s="363"/>
      <c r="BW25" s="363"/>
      <c r="BX25" s="363"/>
      <c r="BY25" s="364"/>
    </row>
    <row r="26" spans="1:77" s="400" customFormat="1" ht="15" customHeight="1" thickBot="1">
      <c r="A26" s="579" t="s">
        <v>24</v>
      </c>
      <c r="B26" s="365">
        <f>SUM(B5:B25)</f>
        <v>1980</v>
      </c>
      <c r="C26" s="366">
        <f>SUM(C5:C25)</f>
        <v>591705</v>
      </c>
      <c r="D26" s="367">
        <f>SUM(D5:D25)</f>
        <v>569112</v>
      </c>
      <c r="E26" s="368">
        <f t="shared" si="2"/>
        <v>96.18171217076078</v>
      </c>
      <c r="F26" s="369">
        <f>SUM(F5:F25)</f>
        <v>1223041</v>
      </c>
      <c r="G26" s="370">
        <f t="shared" si="4"/>
        <v>21.490339335666793</v>
      </c>
      <c r="H26" s="371">
        <f>SUM(H5:H25)</f>
        <v>268292</v>
      </c>
      <c r="I26" s="367">
        <f>SUM(I6:I25)</f>
        <v>267584</v>
      </c>
      <c r="J26" s="372">
        <f t="shared" si="5"/>
        <v>99.73610841918507</v>
      </c>
      <c r="K26" s="367">
        <f>SUM(K6:K25)</f>
        <v>687549</v>
      </c>
      <c r="L26" s="373">
        <f t="shared" si="6"/>
        <v>25.694697739775172</v>
      </c>
      <c r="M26" s="371">
        <f>SUM(M5:M25)</f>
        <v>15884</v>
      </c>
      <c r="N26" s="367">
        <f>SUM(N5:N25)</f>
        <v>15884</v>
      </c>
      <c r="O26" s="372">
        <f>N26/M26*100</f>
        <v>100</v>
      </c>
      <c r="P26" s="367">
        <f>SUM(P5:P25)</f>
        <v>37185</v>
      </c>
      <c r="Q26" s="374">
        <f>P26/N26*10</f>
        <v>23.41035003777386</v>
      </c>
      <c r="R26" s="366">
        <f>SUM(R5:R25)</f>
        <v>840</v>
      </c>
      <c r="S26" s="367">
        <f>SUM(S5:S25)</f>
        <v>840</v>
      </c>
      <c r="T26" s="375">
        <f>S26/R26*100</f>
        <v>100</v>
      </c>
      <c r="U26" s="367">
        <f>SUM(U5:U25)</f>
        <v>1183</v>
      </c>
      <c r="V26" s="376">
        <f>U26/S26*10</f>
        <v>14.083333333333334</v>
      </c>
      <c r="W26" s="371">
        <f>SUM(W5:W25)</f>
        <v>16716</v>
      </c>
      <c r="X26" s="367">
        <f>SUM(X5:X25)</f>
        <v>14783</v>
      </c>
      <c r="Y26" s="372">
        <f t="shared" si="17"/>
        <v>88.43622876286193</v>
      </c>
      <c r="Z26" s="367">
        <f>SUM(Z5:Z25)</f>
        <v>18118</v>
      </c>
      <c r="AA26" s="377">
        <f t="shared" si="18"/>
        <v>12.25596969491984</v>
      </c>
      <c r="AB26" s="371">
        <f>SUM(AB5:AB25)</f>
        <v>113674</v>
      </c>
      <c r="AC26" s="367">
        <f>SUM(AC5:AC25)</f>
        <v>106524</v>
      </c>
      <c r="AD26" s="378">
        <f t="shared" si="19"/>
        <v>93.71008322043738</v>
      </c>
      <c r="AE26" s="367">
        <f>SUM(AE5:AE25)</f>
        <v>187740</v>
      </c>
      <c r="AF26" s="376">
        <f t="shared" si="20"/>
        <v>17.624197363974318</v>
      </c>
      <c r="AG26" s="371">
        <f>SUM(AG5:AG25)</f>
        <v>128763</v>
      </c>
      <c r="AH26" s="367">
        <f>SUM(AH5:AH25)</f>
        <v>127284</v>
      </c>
      <c r="AI26" s="379">
        <f t="shared" si="11"/>
        <v>98.85137811327789</v>
      </c>
      <c r="AJ26" s="367">
        <f>SUM(AJ5:AJ25)</f>
        <v>244091</v>
      </c>
      <c r="AK26" s="377">
        <f t="shared" si="12"/>
        <v>19.1768800477672</v>
      </c>
      <c r="AL26" s="371">
        <f>SUM(AL5:AL25)</f>
        <v>31345</v>
      </c>
      <c r="AM26" s="367">
        <f>SUM(AM5:AM25)</f>
        <v>30171</v>
      </c>
      <c r="AN26" s="375">
        <f t="shared" si="13"/>
        <v>96.25458605838251</v>
      </c>
      <c r="AO26" s="367">
        <f>SUM(AO5:AO25)</f>
        <v>41650</v>
      </c>
      <c r="AP26" s="377">
        <f t="shared" si="14"/>
        <v>13.80464684630937</v>
      </c>
      <c r="AQ26" s="380">
        <f>SUM(AQ5:AQ25)</f>
        <v>3266</v>
      </c>
      <c r="AR26" s="381">
        <f>SUM(AR5:AR25)</f>
        <v>35</v>
      </c>
      <c r="AS26" s="382">
        <f>AR26/AQ26*100</f>
        <v>1.0716472749540722</v>
      </c>
      <c r="AT26" s="381">
        <f>SUM(AT5:AT25)</f>
        <v>4</v>
      </c>
      <c r="AU26" s="383">
        <f>AT26/AR26*10</f>
        <v>1.1428571428571428</v>
      </c>
      <c r="AV26" s="380">
        <f>SUM(AV5:AV25)</f>
        <v>1686</v>
      </c>
      <c r="AW26" s="381">
        <f>SUM(AW5:AW25)</f>
        <v>944</v>
      </c>
      <c r="AX26" s="384">
        <f>AW26/AV26*100</f>
        <v>55.99051008303677</v>
      </c>
      <c r="AY26" s="385">
        <f>SUM(AY5:AY25)</f>
        <v>886</v>
      </c>
      <c r="AZ26" s="386">
        <f>AY26/AW26*10</f>
        <v>9.385593220338983</v>
      </c>
      <c r="BA26" s="371">
        <f>SUM(BA5:BA25)</f>
        <v>5993</v>
      </c>
      <c r="BB26" s="367">
        <f>SUM(BB5:BB25)</f>
        <v>1301</v>
      </c>
      <c r="BC26" s="372">
        <f>BB26/BA26*100</f>
        <v>21.70866010345403</v>
      </c>
      <c r="BD26" s="367">
        <f>SUM(BD5:BD25)</f>
        <v>1224</v>
      </c>
      <c r="BE26" s="387">
        <f>BD26/BB26*10</f>
        <v>9.408147578785549</v>
      </c>
      <c r="BF26" s="388">
        <f>SUM(BF5:BF25)</f>
        <v>1581</v>
      </c>
      <c r="BG26" s="389">
        <f>SUM(BG5:BG25)</f>
        <v>1571</v>
      </c>
      <c r="BH26" s="390">
        <f>BG26/BF26*100</f>
        <v>99.36748893105629</v>
      </c>
      <c r="BI26" s="389">
        <f>SUM(BI5:BI25)</f>
        <v>2163</v>
      </c>
      <c r="BJ26" s="391">
        <f>BI26/BG26*10</f>
        <v>13.768300445576067</v>
      </c>
      <c r="BK26" s="388">
        <f>SUM(BK5:BK25)</f>
        <v>1223</v>
      </c>
      <c r="BL26" s="392">
        <f>SUM(BL5:BL25)</f>
        <v>1105</v>
      </c>
      <c r="BM26" s="390">
        <f>BL26/BK26*100</f>
        <v>90.35159443990189</v>
      </c>
      <c r="BN26" s="392">
        <f>SUM(BN5:BN25)</f>
        <v>855</v>
      </c>
      <c r="BO26" s="393">
        <f>BN26/BL26*10</f>
        <v>7.737556561085973</v>
      </c>
      <c r="BP26" s="394">
        <f>SUM(BP5:BP25)</f>
        <v>1336</v>
      </c>
      <c r="BQ26" s="395">
        <f>SUM(BQ5:BQ25)</f>
        <v>60</v>
      </c>
      <c r="BR26" s="396">
        <f>BQ26/BP26*100</f>
        <v>4.491017964071856</v>
      </c>
      <c r="BS26" s="395">
        <f>SUM(BS5:BS25)</f>
        <v>35</v>
      </c>
      <c r="BT26" s="571">
        <f>BS26/BQ26*10</f>
        <v>5.833333333333334</v>
      </c>
      <c r="BU26" s="397">
        <f>SUM(BU7:BU25)</f>
        <v>1106</v>
      </c>
      <c r="BV26" s="398">
        <f>SUM(BV6:BV25)</f>
        <v>1026</v>
      </c>
      <c r="BW26" s="399">
        <f>BV26/BU26*100</f>
        <v>92.76672694394213</v>
      </c>
      <c r="BX26" s="398">
        <f>SUM(BX6:BX25)</f>
        <v>358</v>
      </c>
      <c r="BY26" s="399">
        <f>BX26/BV26*10</f>
        <v>3.489278752436647</v>
      </c>
    </row>
    <row r="27" spans="1:77" s="16" customFormat="1" ht="16.5" customHeight="1" thickBot="1">
      <c r="A27" s="15" t="s">
        <v>15</v>
      </c>
      <c r="B27" s="437">
        <v>5056</v>
      </c>
      <c r="C27" s="211">
        <v>582090</v>
      </c>
      <c r="D27" s="212">
        <v>454804</v>
      </c>
      <c r="E27" s="252">
        <v>78.13293476953736</v>
      </c>
      <c r="F27" s="253">
        <v>1383219.6</v>
      </c>
      <c r="G27" s="254">
        <v>30.41353198300807</v>
      </c>
      <c r="H27" s="215">
        <v>235043</v>
      </c>
      <c r="I27" s="216">
        <v>229323</v>
      </c>
      <c r="J27" s="217">
        <v>97.56640274332781</v>
      </c>
      <c r="K27" s="216">
        <v>799185</v>
      </c>
      <c r="L27" s="214">
        <v>34.849753404586544</v>
      </c>
      <c r="M27" s="215">
        <v>24059</v>
      </c>
      <c r="N27" s="216">
        <v>21311</v>
      </c>
      <c r="O27" s="217">
        <v>88.57807888939689</v>
      </c>
      <c r="P27" s="218">
        <v>54133</v>
      </c>
      <c r="Q27" s="219">
        <v>25.401435878184977</v>
      </c>
      <c r="R27" s="220"/>
      <c r="S27" s="216"/>
      <c r="T27" s="213"/>
      <c r="U27" s="216"/>
      <c r="V27" s="221"/>
      <c r="W27" s="222">
        <v>15846</v>
      </c>
      <c r="X27" s="223">
        <v>13998</v>
      </c>
      <c r="Y27" s="251">
        <v>88.33775085195002</v>
      </c>
      <c r="Z27" s="223">
        <v>32518.6</v>
      </c>
      <c r="AA27" s="224">
        <v>23.230890127161025</v>
      </c>
      <c r="AB27" s="215">
        <v>125287</v>
      </c>
      <c r="AC27" s="216">
        <v>49066</v>
      </c>
      <c r="AD27" s="213">
        <v>39.16288202287548</v>
      </c>
      <c r="AE27" s="216">
        <v>117826</v>
      </c>
      <c r="AF27" s="221">
        <v>24.01377736110545</v>
      </c>
      <c r="AG27" s="215">
        <v>117711</v>
      </c>
      <c r="AH27" s="216">
        <v>102569</v>
      </c>
      <c r="AI27" s="213">
        <v>87.13629142561018</v>
      </c>
      <c r="AJ27" s="216">
        <v>290017</v>
      </c>
      <c r="AK27" s="221">
        <v>28.275307354073842</v>
      </c>
      <c r="AL27" s="215">
        <v>38593</v>
      </c>
      <c r="AM27" s="216">
        <v>31990</v>
      </c>
      <c r="AN27" s="213">
        <v>82.8906796569326</v>
      </c>
      <c r="AO27" s="216">
        <v>77158</v>
      </c>
      <c r="AP27" s="221">
        <v>24.11941231634886</v>
      </c>
      <c r="AQ27" s="117">
        <v>10001</v>
      </c>
      <c r="AR27" s="225">
        <v>0</v>
      </c>
      <c r="AS27" s="225">
        <v>0</v>
      </c>
      <c r="AT27" s="225">
        <v>0</v>
      </c>
      <c r="AU27" s="226">
        <v>0</v>
      </c>
      <c r="AV27" s="117">
        <v>1720</v>
      </c>
      <c r="AW27" s="225">
        <v>0</v>
      </c>
      <c r="AX27" s="225">
        <v>0</v>
      </c>
      <c r="AY27" s="225">
        <v>0</v>
      </c>
      <c r="AZ27" s="227">
        <v>0</v>
      </c>
      <c r="BA27" s="228">
        <v>10169</v>
      </c>
      <c r="BB27" s="229">
        <v>3302</v>
      </c>
      <c r="BC27" s="230">
        <v>32.471236109745305</v>
      </c>
      <c r="BD27" s="229">
        <v>4025</v>
      </c>
      <c r="BE27" s="231">
        <v>12.189582071471836</v>
      </c>
      <c r="BF27" s="232">
        <v>1673</v>
      </c>
      <c r="BG27" s="233">
        <v>865</v>
      </c>
      <c r="BH27" s="233">
        <v>51.703526598924086</v>
      </c>
      <c r="BI27" s="233">
        <v>1574</v>
      </c>
      <c r="BJ27" s="234">
        <v>18.196531791907514</v>
      </c>
      <c r="BK27" s="235"/>
      <c r="BL27" s="236"/>
      <c r="BM27" s="236"/>
      <c r="BN27" s="236"/>
      <c r="BO27" s="237"/>
      <c r="BP27" s="235"/>
      <c r="BQ27" s="233"/>
      <c r="BR27" s="233"/>
      <c r="BS27" s="233"/>
      <c r="BT27" s="234"/>
      <c r="BU27" s="233">
        <v>0</v>
      </c>
      <c r="BV27" s="233">
        <v>0</v>
      </c>
      <c r="BW27" s="233">
        <v>0</v>
      </c>
      <c r="BX27" s="233">
        <v>0</v>
      </c>
      <c r="BY27" s="233">
        <v>0</v>
      </c>
    </row>
  </sheetData>
  <sheetProtection selectLockedCells="1" selectUnlockedCells="1"/>
  <mergeCells count="19">
    <mergeCell ref="AL3:AP3"/>
    <mergeCell ref="BF3:BJ3"/>
    <mergeCell ref="BK3:BO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G3:AK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8" r:id="rId1"/>
  <colBreaks count="2" manualBreakCount="2">
    <brk id="32" max="26" man="1"/>
    <brk id="5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Z26" sqref="Z26"/>
    </sheetView>
  </sheetViews>
  <sheetFormatPr defaultColWidth="9.00390625" defaultRowHeight="12.75"/>
  <cols>
    <col min="1" max="1" width="26.00390625" style="4" bestFit="1" customWidth="1"/>
    <col min="2" max="2" width="10.875" style="4" customWidth="1"/>
    <col min="3" max="3" width="9.625" style="4" customWidth="1"/>
    <col min="4" max="4" width="9.875" style="4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0.12890625" style="4" hidden="1" customWidth="1"/>
    <col min="11" max="11" width="3.875" style="4" hidden="1" customWidth="1"/>
    <col min="12" max="12" width="4.75390625" style="4" hidden="1" customWidth="1"/>
    <col min="13" max="14" width="3.875" style="4" hidden="1" customWidth="1"/>
    <col min="15" max="15" width="0.12890625" style="4" hidden="1" customWidth="1"/>
    <col min="16" max="16" width="3.75390625" style="4" hidden="1" customWidth="1"/>
    <col min="17" max="17" width="3.875" style="4" hidden="1" customWidth="1"/>
    <col min="18" max="18" width="11.125" style="4" hidden="1" customWidth="1"/>
    <col min="19" max="19" width="0.12890625" style="4" hidden="1" customWidth="1"/>
    <col min="20" max="21" width="3.875" style="4" hidden="1" customWidth="1"/>
    <col min="22" max="22" width="6.875" style="4" hidden="1" customWidth="1"/>
    <col min="23" max="23" width="7.125" style="4" customWidth="1"/>
    <col min="24" max="24" width="7.375" style="4" customWidth="1"/>
    <col min="25" max="25" width="6.25390625" style="4" customWidth="1"/>
    <col min="26" max="26" width="6.625" style="4" customWidth="1"/>
    <col min="27" max="27" width="7.625" style="4" customWidth="1"/>
    <col min="28" max="28" width="6.875" style="4" hidden="1" customWidth="1"/>
    <col min="29" max="30" width="3.875" style="4" hidden="1" customWidth="1"/>
    <col min="31" max="31" width="9.75390625" style="4" hidden="1" customWidth="1"/>
    <col min="32" max="32" width="7.625" style="4" customWidth="1"/>
    <col min="33" max="35" width="6.25390625" style="4" customWidth="1"/>
    <col min="36" max="36" width="5.875" style="4" customWidth="1"/>
    <col min="37" max="37" width="7.625" style="4" customWidth="1"/>
    <col min="38" max="39" width="7.125" style="4" customWidth="1"/>
    <col min="40" max="40" width="6.875" style="4" customWidth="1"/>
    <col min="41" max="41" width="7.25390625" style="4" customWidth="1"/>
    <col min="42" max="16384" width="9.125" style="4" customWidth="1"/>
  </cols>
  <sheetData>
    <row r="1" spans="1:41" ht="33.75" customHeight="1">
      <c r="A1" s="589" t="s">
        <v>133</v>
      </c>
      <c r="B1" s="589"/>
      <c r="C1" s="589"/>
      <c r="D1" s="589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</row>
    <row r="2" spans="1:41" ht="20.25" customHeight="1" thickBot="1">
      <c r="A2" s="19"/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.75" customHeight="1" thickBot="1">
      <c r="A3" s="612" t="s">
        <v>16</v>
      </c>
      <c r="B3" s="616" t="s">
        <v>87</v>
      </c>
      <c r="C3" s="617"/>
      <c r="D3" s="618"/>
      <c r="E3" s="613" t="s">
        <v>25</v>
      </c>
      <c r="F3" s="613"/>
      <c r="G3" s="613"/>
      <c r="H3" s="613"/>
      <c r="I3" s="613"/>
      <c r="J3" s="619" t="s">
        <v>26</v>
      </c>
      <c r="K3" s="620"/>
      <c r="L3" s="620"/>
      <c r="M3" s="620"/>
      <c r="N3" s="620"/>
      <c r="O3" s="620" t="s">
        <v>27</v>
      </c>
      <c r="P3" s="620"/>
      <c r="Q3" s="620"/>
      <c r="R3" s="620"/>
      <c r="S3" s="620" t="s">
        <v>28</v>
      </c>
      <c r="T3" s="620"/>
      <c r="U3" s="620"/>
      <c r="V3" s="620"/>
      <c r="W3" s="608" t="s">
        <v>29</v>
      </c>
      <c r="X3" s="608"/>
      <c r="Y3" s="608"/>
      <c r="Z3" s="608"/>
      <c r="AA3" s="609"/>
      <c r="AB3" s="614" t="s">
        <v>30</v>
      </c>
      <c r="AC3" s="614"/>
      <c r="AD3" s="614"/>
      <c r="AE3" s="614"/>
      <c r="AF3" s="611" t="s">
        <v>31</v>
      </c>
      <c r="AG3" s="611"/>
      <c r="AH3" s="611"/>
      <c r="AI3" s="611"/>
      <c r="AJ3" s="615"/>
      <c r="AK3" s="611" t="s">
        <v>44</v>
      </c>
      <c r="AL3" s="611"/>
      <c r="AM3" s="611"/>
      <c r="AN3" s="611"/>
      <c r="AO3" s="611"/>
    </row>
    <row r="4" spans="1:41" ht="123" customHeight="1" thickBot="1">
      <c r="A4" s="612"/>
      <c r="B4" s="11" t="s">
        <v>36</v>
      </c>
      <c r="C4" s="24" t="s">
        <v>40</v>
      </c>
      <c r="D4" s="24" t="s">
        <v>0</v>
      </c>
      <c r="E4" s="11" t="s">
        <v>36</v>
      </c>
      <c r="F4" s="12" t="s">
        <v>37</v>
      </c>
      <c r="G4" s="12" t="s">
        <v>0</v>
      </c>
      <c r="H4" s="12" t="s">
        <v>38</v>
      </c>
      <c r="I4" s="13" t="s">
        <v>39</v>
      </c>
      <c r="J4" s="24" t="s">
        <v>36</v>
      </c>
      <c r="K4" s="24" t="s">
        <v>40</v>
      </c>
      <c r="L4" s="24" t="s">
        <v>0</v>
      </c>
      <c r="M4" s="24" t="s">
        <v>41</v>
      </c>
      <c r="N4" s="24" t="s">
        <v>39</v>
      </c>
      <c r="O4" s="24" t="s">
        <v>36</v>
      </c>
      <c r="P4" s="24" t="s">
        <v>40</v>
      </c>
      <c r="Q4" s="24" t="s">
        <v>41</v>
      </c>
      <c r="R4" s="24" t="s">
        <v>39</v>
      </c>
      <c r="S4" s="24" t="s">
        <v>36</v>
      </c>
      <c r="T4" s="24" t="s">
        <v>40</v>
      </c>
      <c r="U4" s="24" t="s">
        <v>41</v>
      </c>
      <c r="V4" s="24" t="s">
        <v>42</v>
      </c>
      <c r="W4" s="21" t="s">
        <v>36</v>
      </c>
      <c r="X4" s="22" t="s">
        <v>40</v>
      </c>
      <c r="Y4" s="22" t="s">
        <v>0</v>
      </c>
      <c r="Z4" s="22" t="s">
        <v>41</v>
      </c>
      <c r="AA4" s="23" t="s">
        <v>39</v>
      </c>
      <c r="AB4" s="24" t="s">
        <v>43</v>
      </c>
      <c r="AC4" s="24" t="s">
        <v>40</v>
      </c>
      <c r="AD4" s="24" t="s">
        <v>41</v>
      </c>
      <c r="AE4" s="24" t="s">
        <v>39</v>
      </c>
      <c r="AF4" s="21" t="s">
        <v>43</v>
      </c>
      <c r="AG4" s="22" t="s">
        <v>40</v>
      </c>
      <c r="AH4" s="22" t="s">
        <v>0</v>
      </c>
      <c r="AI4" s="22" t="s">
        <v>41</v>
      </c>
      <c r="AJ4" s="119" t="s">
        <v>39</v>
      </c>
      <c r="AK4" s="21" t="s">
        <v>36</v>
      </c>
      <c r="AL4" s="22" t="s">
        <v>40</v>
      </c>
      <c r="AM4" s="22" t="s">
        <v>0</v>
      </c>
      <c r="AN4" s="22" t="s">
        <v>41</v>
      </c>
      <c r="AO4" s="23" t="s">
        <v>39</v>
      </c>
    </row>
    <row r="5" spans="1:41" ht="21" customHeight="1">
      <c r="A5" s="25" t="s">
        <v>1</v>
      </c>
      <c r="B5" s="245"/>
      <c r="C5" s="245"/>
      <c r="D5" s="245"/>
      <c r="E5" s="26"/>
      <c r="F5" s="27"/>
      <c r="G5" s="28"/>
      <c r="H5" s="29"/>
      <c r="I5" s="29"/>
      <c r="J5" s="30"/>
      <c r="K5" s="31"/>
      <c r="L5" s="32"/>
      <c r="M5" s="31"/>
      <c r="N5" s="31"/>
      <c r="O5" s="31"/>
      <c r="P5" s="31"/>
      <c r="Q5" s="31"/>
      <c r="R5" s="31"/>
      <c r="S5" s="31"/>
      <c r="T5" s="31"/>
      <c r="U5" s="31"/>
      <c r="V5" s="33"/>
      <c r="W5" s="35"/>
      <c r="X5" s="141"/>
      <c r="Y5" s="141"/>
      <c r="Z5" s="141"/>
      <c r="AA5" s="144"/>
      <c r="AB5" s="125"/>
      <c r="AC5" s="31"/>
      <c r="AD5" s="31"/>
      <c r="AE5" s="33"/>
      <c r="AF5" s="34"/>
      <c r="AG5" s="31"/>
      <c r="AH5" s="31"/>
      <c r="AI5" s="31"/>
      <c r="AJ5" s="33"/>
      <c r="AK5" s="123"/>
      <c r="AL5" s="31"/>
      <c r="AM5" s="37"/>
      <c r="AN5" s="31"/>
      <c r="AO5" s="38"/>
    </row>
    <row r="6" spans="1:41" ht="15.75">
      <c r="A6" s="206" t="s">
        <v>17</v>
      </c>
      <c r="B6" s="250">
        <f>E6+J6+O6+S6+W6+AB6+AF6+AK6</f>
        <v>7931</v>
      </c>
      <c r="C6" s="250">
        <f>F6+K6+P6+T6+X6+AC6+AG6+AL6</f>
        <v>1245</v>
      </c>
      <c r="D6" s="248">
        <f>C6/B6*100</f>
        <v>15.697894338671038</v>
      </c>
      <c r="E6" s="40">
        <v>1045</v>
      </c>
      <c r="F6" s="41">
        <v>1045</v>
      </c>
      <c r="G6" s="42">
        <f>F6/E6*100</f>
        <v>100</v>
      </c>
      <c r="H6" s="43">
        <v>1410</v>
      </c>
      <c r="I6" s="44">
        <f>H6/F6*10</f>
        <v>13.492822966507177</v>
      </c>
      <c r="J6" s="45">
        <v>3955</v>
      </c>
      <c r="K6" s="46"/>
      <c r="L6" s="42"/>
      <c r="M6" s="46"/>
      <c r="N6" s="47">
        <f aca="true" t="shared" si="0" ref="N6:N26">IF(M6&gt;0,M6/K6*10,"")</f>
      </c>
      <c r="O6" s="48"/>
      <c r="P6" s="48"/>
      <c r="Q6" s="48"/>
      <c r="R6" s="46"/>
      <c r="S6" s="48"/>
      <c r="T6" s="48"/>
      <c r="U6" s="48"/>
      <c r="V6" s="49"/>
      <c r="W6" s="142"/>
      <c r="X6" s="48"/>
      <c r="Y6" s="48"/>
      <c r="Z6" s="48"/>
      <c r="AA6" s="129"/>
      <c r="AB6" s="143">
        <v>500</v>
      </c>
      <c r="AC6" s="48"/>
      <c r="AD6" s="48"/>
      <c r="AE6" s="49"/>
      <c r="AF6" s="50"/>
      <c r="AG6" s="51"/>
      <c r="AH6" s="51"/>
      <c r="AI6" s="51"/>
      <c r="AJ6" s="120"/>
      <c r="AK6" s="50">
        <v>2431</v>
      </c>
      <c r="AL6" s="46">
        <v>200</v>
      </c>
      <c r="AM6" s="47">
        <f>AL6/AK6*100</f>
        <v>8.227067050596462</v>
      </c>
      <c r="AN6" s="46">
        <v>80</v>
      </c>
      <c r="AO6" s="129">
        <f>AN6/AL6*10</f>
        <v>4</v>
      </c>
    </row>
    <row r="7" spans="1:41" ht="15.75">
      <c r="A7" s="39" t="s">
        <v>18</v>
      </c>
      <c r="B7" s="250">
        <f aca="true" t="shared" si="1" ref="B7:B27">E7+J7+O7+S7+W7+AB7+AF7+AK7</f>
        <v>6326</v>
      </c>
      <c r="C7" s="250">
        <f aca="true" t="shared" si="2" ref="C7:C27">F7+K7+P7+T7+X7+AC7+AG7+AL7</f>
        <v>1400</v>
      </c>
      <c r="D7" s="248">
        <f aca="true" t="shared" si="3" ref="D7:D27">C7/B7*100</f>
        <v>22.13088839709137</v>
      </c>
      <c r="E7" s="40"/>
      <c r="F7" s="55"/>
      <c r="G7" s="42"/>
      <c r="H7" s="56"/>
      <c r="I7" s="44"/>
      <c r="J7" s="45">
        <v>4926</v>
      </c>
      <c r="K7" s="46"/>
      <c r="L7" s="42"/>
      <c r="M7" s="46"/>
      <c r="N7" s="47">
        <f t="shared" si="0"/>
      </c>
      <c r="O7" s="48"/>
      <c r="P7" s="48"/>
      <c r="Q7" s="48"/>
      <c r="R7" s="46"/>
      <c r="S7" s="48"/>
      <c r="T7" s="48"/>
      <c r="U7" s="48"/>
      <c r="V7" s="49"/>
      <c r="W7" s="142">
        <v>250</v>
      </c>
      <c r="X7" s="48">
        <v>250</v>
      </c>
      <c r="Y7" s="48">
        <f>X7/W7*100</f>
        <v>100</v>
      </c>
      <c r="Z7" s="48">
        <v>125</v>
      </c>
      <c r="AA7" s="129">
        <f>Z7/X7*10</f>
        <v>5</v>
      </c>
      <c r="AB7" s="126"/>
      <c r="AC7" s="46"/>
      <c r="AD7" s="46"/>
      <c r="AE7" s="49"/>
      <c r="AF7" s="50">
        <v>770</v>
      </c>
      <c r="AG7" s="43">
        <v>770</v>
      </c>
      <c r="AH7" s="201">
        <f>AG7/AF7*100</f>
        <v>100</v>
      </c>
      <c r="AI7" s="43">
        <v>385</v>
      </c>
      <c r="AJ7" s="121">
        <f>AI7/AG7*10</f>
        <v>5</v>
      </c>
      <c r="AK7" s="50">
        <v>380</v>
      </c>
      <c r="AL7" s="46">
        <v>380</v>
      </c>
      <c r="AM7" s="47">
        <f>AL7/AK7*100</f>
        <v>100</v>
      </c>
      <c r="AN7" s="46">
        <v>190</v>
      </c>
      <c r="AO7" s="129">
        <f>AN7/AL7*10</f>
        <v>5</v>
      </c>
    </row>
    <row r="8" spans="1:41" ht="15.75">
      <c r="A8" s="39" t="s">
        <v>2</v>
      </c>
      <c r="B8" s="250">
        <f t="shared" si="1"/>
        <v>2536</v>
      </c>
      <c r="C8" s="250">
        <f t="shared" si="2"/>
        <v>976</v>
      </c>
      <c r="D8" s="248">
        <f t="shared" si="3"/>
        <v>38.48580441640379</v>
      </c>
      <c r="E8" s="40">
        <v>300</v>
      </c>
      <c r="F8" s="55">
        <v>300</v>
      </c>
      <c r="G8" s="42">
        <f>F8/E8*100</f>
        <v>100</v>
      </c>
      <c r="H8" s="56">
        <v>150</v>
      </c>
      <c r="I8" s="44">
        <f>H8/F8*10</f>
        <v>5</v>
      </c>
      <c r="J8" s="45">
        <v>1560</v>
      </c>
      <c r="K8" s="46"/>
      <c r="L8" s="42"/>
      <c r="M8" s="46"/>
      <c r="N8" s="47">
        <f t="shared" si="0"/>
      </c>
      <c r="O8" s="48"/>
      <c r="P8" s="48"/>
      <c r="Q8" s="48"/>
      <c r="R8" s="46"/>
      <c r="S8" s="48"/>
      <c r="T8" s="48"/>
      <c r="U8" s="48"/>
      <c r="V8" s="49"/>
      <c r="W8" s="142"/>
      <c r="X8" s="48"/>
      <c r="Y8" s="48"/>
      <c r="Z8" s="48"/>
      <c r="AA8" s="129"/>
      <c r="AB8" s="126"/>
      <c r="AC8" s="46"/>
      <c r="AD8" s="46"/>
      <c r="AE8" s="49"/>
      <c r="AF8" s="50">
        <v>412</v>
      </c>
      <c r="AG8" s="43">
        <v>412</v>
      </c>
      <c r="AH8" s="201">
        <f aca="true" t="shared" si="4" ref="AH8:AH26">AG8/AF8*100</f>
        <v>100</v>
      </c>
      <c r="AI8" s="43">
        <v>185</v>
      </c>
      <c r="AJ8" s="121">
        <f>AI8/AG8*10</f>
        <v>4.490291262135923</v>
      </c>
      <c r="AK8" s="50">
        <v>264</v>
      </c>
      <c r="AL8" s="46">
        <v>264</v>
      </c>
      <c r="AM8" s="47">
        <f>AL8/AK8*100</f>
        <v>100</v>
      </c>
      <c r="AN8" s="46">
        <v>190</v>
      </c>
      <c r="AO8" s="129">
        <f>AN8/AL8*10</f>
        <v>7.196969696969697</v>
      </c>
    </row>
    <row r="9" spans="1:41" ht="15.75">
      <c r="A9" s="39" t="s">
        <v>3</v>
      </c>
      <c r="B9" s="250">
        <f t="shared" si="1"/>
        <v>14367</v>
      </c>
      <c r="C9" s="250">
        <f t="shared" si="2"/>
        <v>2405</v>
      </c>
      <c r="D9" s="248">
        <f t="shared" si="3"/>
        <v>16.739750817846456</v>
      </c>
      <c r="E9" s="40">
        <v>415</v>
      </c>
      <c r="F9" s="55">
        <v>415</v>
      </c>
      <c r="G9" s="42">
        <f>F9/E9*100</f>
        <v>100</v>
      </c>
      <c r="H9" s="56">
        <v>460</v>
      </c>
      <c r="I9" s="44">
        <f>H9/F9*10</f>
        <v>11.08433734939759</v>
      </c>
      <c r="J9" s="45">
        <v>9532</v>
      </c>
      <c r="K9" s="46"/>
      <c r="L9" s="42"/>
      <c r="M9" s="46"/>
      <c r="N9" s="47">
        <f t="shared" si="0"/>
      </c>
      <c r="O9" s="48"/>
      <c r="P9" s="48"/>
      <c r="Q9" s="48"/>
      <c r="R9" s="46"/>
      <c r="S9" s="48"/>
      <c r="T9" s="48"/>
      <c r="U9" s="48"/>
      <c r="V9" s="49"/>
      <c r="W9" s="142">
        <v>1066</v>
      </c>
      <c r="X9" s="48">
        <v>581</v>
      </c>
      <c r="Y9" s="48">
        <f>X9/W9*100</f>
        <v>54.502814258911826</v>
      </c>
      <c r="Z9" s="48">
        <v>730</v>
      </c>
      <c r="AA9" s="129">
        <f>Z9/X9*10</f>
        <v>12.564543889845094</v>
      </c>
      <c r="AB9" s="126"/>
      <c r="AC9" s="46"/>
      <c r="AD9" s="46"/>
      <c r="AE9" s="49"/>
      <c r="AF9" s="50">
        <v>2170</v>
      </c>
      <c r="AG9" s="43">
        <v>1279</v>
      </c>
      <c r="AH9" s="201">
        <f t="shared" si="4"/>
        <v>58.94009216589862</v>
      </c>
      <c r="AI9" s="43">
        <v>640</v>
      </c>
      <c r="AJ9" s="121">
        <f>AI9/AG9*10</f>
        <v>5.003909304143862</v>
      </c>
      <c r="AK9" s="50">
        <v>1184</v>
      </c>
      <c r="AL9" s="46">
        <v>130</v>
      </c>
      <c r="AM9" s="47">
        <f>AL9/AK9*100</f>
        <v>10.97972972972973</v>
      </c>
      <c r="AN9" s="46">
        <v>104</v>
      </c>
      <c r="AO9" s="129">
        <f>AN9/AL9*10</f>
        <v>8</v>
      </c>
    </row>
    <row r="10" spans="1:41" ht="15.75">
      <c r="A10" s="39" t="s">
        <v>19</v>
      </c>
      <c r="B10" s="250">
        <f t="shared" si="1"/>
        <v>9418</v>
      </c>
      <c r="C10" s="250"/>
      <c r="D10" s="248"/>
      <c r="E10" s="40"/>
      <c r="F10" s="55"/>
      <c r="G10" s="42"/>
      <c r="H10" s="56"/>
      <c r="I10" s="44"/>
      <c r="J10" s="45">
        <v>9418</v>
      </c>
      <c r="K10" s="46"/>
      <c r="L10" s="42"/>
      <c r="M10" s="46"/>
      <c r="N10" s="47">
        <f t="shared" si="0"/>
      </c>
      <c r="O10" s="48"/>
      <c r="P10" s="48"/>
      <c r="Q10" s="48"/>
      <c r="R10" s="46"/>
      <c r="S10" s="48"/>
      <c r="T10" s="48"/>
      <c r="U10" s="48"/>
      <c r="V10" s="49"/>
      <c r="W10" s="142"/>
      <c r="X10" s="48"/>
      <c r="Y10" s="48"/>
      <c r="Z10" s="48"/>
      <c r="AA10" s="129"/>
      <c r="AB10" s="126"/>
      <c r="AC10" s="46"/>
      <c r="AD10" s="46"/>
      <c r="AE10" s="49"/>
      <c r="AF10" s="50"/>
      <c r="AG10" s="43"/>
      <c r="AH10" s="201"/>
      <c r="AI10" s="43"/>
      <c r="AJ10" s="121"/>
      <c r="AK10" s="50"/>
      <c r="AL10" s="46"/>
      <c r="AM10" s="47"/>
      <c r="AN10" s="46"/>
      <c r="AO10" s="129"/>
    </row>
    <row r="11" spans="1:41" ht="15.75">
      <c r="A11" s="39" t="s">
        <v>4</v>
      </c>
      <c r="B11" s="250">
        <f t="shared" si="1"/>
        <v>21565</v>
      </c>
      <c r="C11" s="250">
        <f t="shared" si="2"/>
        <v>2548</v>
      </c>
      <c r="D11" s="248">
        <f t="shared" si="3"/>
        <v>11.815441687920242</v>
      </c>
      <c r="E11" s="40">
        <v>360</v>
      </c>
      <c r="F11" s="55">
        <v>360</v>
      </c>
      <c r="G11" s="42">
        <f>F11/E11*100</f>
        <v>100</v>
      </c>
      <c r="H11" s="56">
        <v>190</v>
      </c>
      <c r="I11" s="44">
        <f>H11/F11*10</f>
        <v>5.277777777777778</v>
      </c>
      <c r="J11" s="45">
        <v>16527</v>
      </c>
      <c r="K11" s="46"/>
      <c r="L11" s="42"/>
      <c r="M11" s="46"/>
      <c r="N11" s="47">
        <f t="shared" si="0"/>
      </c>
      <c r="O11" s="48"/>
      <c r="P11" s="48"/>
      <c r="Q11" s="48"/>
      <c r="R11" s="46"/>
      <c r="S11" s="48">
        <v>350</v>
      </c>
      <c r="T11" s="48"/>
      <c r="U11" s="48"/>
      <c r="V11" s="49"/>
      <c r="W11" s="52">
        <v>2908</v>
      </c>
      <c r="X11" s="46">
        <v>2188</v>
      </c>
      <c r="Y11" s="48">
        <f>X11/W11*100</f>
        <v>75.24071526822559</v>
      </c>
      <c r="Z11" s="46">
        <v>568</v>
      </c>
      <c r="AA11" s="129">
        <f>Z11/X11*10</f>
        <v>2.595978062157221</v>
      </c>
      <c r="AB11" s="126"/>
      <c r="AC11" s="46"/>
      <c r="AD11" s="46"/>
      <c r="AE11" s="49"/>
      <c r="AF11" s="50">
        <v>1370</v>
      </c>
      <c r="AG11" s="43"/>
      <c r="AH11" s="201"/>
      <c r="AI11" s="43"/>
      <c r="AJ11" s="121"/>
      <c r="AK11" s="50">
        <v>50</v>
      </c>
      <c r="AL11" s="46"/>
      <c r="AM11" s="47"/>
      <c r="AN11" s="46"/>
      <c r="AO11" s="129"/>
    </row>
    <row r="12" spans="1:41" ht="15.75">
      <c r="A12" s="39" t="s">
        <v>5</v>
      </c>
      <c r="B12" s="250">
        <f t="shared" si="1"/>
        <v>26442</v>
      </c>
      <c r="C12" s="250">
        <f t="shared" si="2"/>
        <v>2038</v>
      </c>
      <c r="D12" s="248">
        <f t="shared" si="3"/>
        <v>7.70743514106346</v>
      </c>
      <c r="E12" s="40">
        <v>196</v>
      </c>
      <c r="F12" s="55">
        <v>196</v>
      </c>
      <c r="G12" s="42">
        <f>F12/E12*100</f>
        <v>100</v>
      </c>
      <c r="H12" s="56">
        <v>82</v>
      </c>
      <c r="I12" s="44">
        <f>H12/F12*10</f>
        <v>4.183673469387755</v>
      </c>
      <c r="J12" s="45">
        <v>23893</v>
      </c>
      <c r="K12" s="46"/>
      <c r="L12" s="42"/>
      <c r="M12" s="46"/>
      <c r="N12" s="47">
        <f t="shared" si="0"/>
      </c>
      <c r="O12" s="48"/>
      <c r="P12" s="48"/>
      <c r="Q12" s="48"/>
      <c r="R12" s="46"/>
      <c r="S12" s="46"/>
      <c r="T12" s="46"/>
      <c r="U12" s="46"/>
      <c r="V12" s="49"/>
      <c r="W12" s="52">
        <v>2353</v>
      </c>
      <c r="X12" s="46">
        <v>1842</v>
      </c>
      <c r="Y12" s="48">
        <f>X12/W12*100</f>
        <v>78.2830429239269</v>
      </c>
      <c r="Z12" s="46">
        <v>2224</v>
      </c>
      <c r="AA12" s="129">
        <f>IF(Z12&gt;0,Z12/X12*10,"")</f>
        <v>12.07383279044517</v>
      </c>
      <c r="AB12" s="126"/>
      <c r="AC12" s="46"/>
      <c r="AD12" s="46"/>
      <c r="AE12" s="49"/>
      <c r="AF12" s="50"/>
      <c r="AG12" s="43"/>
      <c r="AH12" s="201"/>
      <c r="AI12" s="43"/>
      <c r="AJ12" s="121"/>
      <c r="AK12" s="50"/>
      <c r="AL12" s="46"/>
      <c r="AM12" s="47"/>
      <c r="AN12" s="46"/>
      <c r="AO12" s="129"/>
    </row>
    <row r="13" spans="1:41" ht="15.75">
      <c r="A13" s="39" t="s">
        <v>6</v>
      </c>
      <c r="B13" s="250">
        <f t="shared" si="1"/>
        <v>11244</v>
      </c>
      <c r="C13" s="250">
        <f t="shared" si="2"/>
        <v>253</v>
      </c>
      <c r="D13" s="248">
        <f t="shared" si="3"/>
        <v>2.2500889363215935</v>
      </c>
      <c r="E13" s="40"/>
      <c r="F13" s="55"/>
      <c r="G13" s="42"/>
      <c r="H13" s="56"/>
      <c r="I13" s="44"/>
      <c r="J13" s="45">
        <v>10375</v>
      </c>
      <c r="K13" s="46"/>
      <c r="L13" s="42"/>
      <c r="M13" s="46"/>
      <c r="N13" s="47">
        <f t="shared" si="0"/>
      </c>
      <c r="O13" s="48"/>
      <c r="P13" s="48"/>
      <c r="Q13" s="48"/>
      <c r="R13" s="46"/>
      <c r="S13" s="46"/>
      <c r="T13" s="46"/>
      <c r="U13" s="46"/>
      <c r="V13" s="49"/>
      <c r="W13" s="52"/>
      <c r="X13" s="46"/>
      <c r="Y13" s="48"/>
      <c r="Z13" s="46"/>
      <c r="AA13" s="129"/>
      <c r="AB13" s="126"/>
      <c r="AC13" s="46"/>
      <c r="AD13" s="46"/>
      <c r="AE13" s="49"/>
      <c r="AF13" s="50">
        <v>40</v>
      </c>
      <c r="AG13" s="43"/>
      <c r="AH13" s="201"/>
      <c r="AI13" s="43"/>
      <c r="AJ13" s="121"/>
      <c r="AK13" s="50">
        <v>829</v>
      </c>
      <c r="AL13" s="46">
        <v>253</v>
      </c>
      <c r="AM13" s="47">
        <f>AL13/AK13*100</f>
        <v>30.51869722557298</v>
      </c>
      <c r="AN13" s="46">
        <v>124</v>
      </c>
      <c r="AO13" s="129">
        <f>AN13/AL13*10</f>
        <v>4.901185770750988</v>
      </c>
    </row>
    <row r="14" spans="1:41" ht="18.75" customHeight="1">
      <c r="A14" s="39" t="s">
        <v>7</v>
      </c>
      <c r="B14" s="250">
        <f t="shared" si="1"/>
        <v>15180</v>
      </c>
      <c r="C14" s="250">
        <f t="shared" si="2"/>
        <v>200</v>
      </c>
      <c r="D14" s="248">
        <f t="shared" si="3"/>
        <v>1.3175230566534915</v>
      </c>
      <c r="E14" s="40"/>
      <c r="F14" s="55"/>
      <c r="G14" s="42"/>
      <c r="H14" s="56"/>
      <c r="I14" s="44"/>
      <c r="J14" s="45">
        <v>14504</v>
      </c>
      <c r="K14" s="46"/>
      <c r="L14" s="42"/>
      <c r="M14" s="46"/>
      <c r="N14" s="47">
        <f t="shared" si="0"/>
      </c>
      <c r="O14" s="48"/>
      <c r="P14" s="48"/>
      <c r="Q14" s="48"/>
      <c r="R14" s="46"/>
      <c r="S14" s="46"/>
      <c r="T14" s="46"/>
      <c r="U14" s="46"/>
      <c r="V14" s="49"/>
      <c r="W14" s="52">
        <v>676</v>
      </c>
      <c r="X14" s="46">
        <v>200</v>
      </c>
      <c r="Y14" s="48">
        <f>X14/W14*100</f>
        <v>29.585798816568047</v>
      </c>
      <c r="Z14" s="46">
        <v>140</v>
      </c>
      <c r="AA14" s="129">
        <f>IF(Z14&gt;0,Z14/X14*10,"")</f>
        <v>7</v>
      </c>
      <c r="AB14" s="126"/>
      <c r="AC14" s="46"/>
      <c r="AD14" s="46"/>
      <c r="AE14" s="58">
        <f>IF(AD14&gt;0,AD14/AC14*10,"")</f>
      </c>
      <c r="AF14" s="50"/>
      <c r="AG14" s="43"/>
      <c r="AH14" s="201"/>
      <c r="AI14" s="43"/>
      <c r="AJ14" s="121"/>
      <c r="AK14" s="50"/>
      <c r="AL14" s="46"/>
      <c r="AM14" s="47"/>
      <c r="AN14" s="46"/>
      <c r="AO14" s="129"/>
    </row>
    <row r="15" spans="1:41" ht="15.75">
      <c r="A15" s="39" t="s">
        <v>8</v>
      </c>
      <c r="B15" s="250">
        <f t="shared" si="1"/>
        <v>15419</v>
      </c>
      <c r="C15" s="250">
        <f t="shared" si="2"/>
        <v>4483</v>
      </c>
      <c r="D15" s="248">
        <f t="shared" si="3"/>
        <v>29.074518451261433</v>
      </c>
      <c r="E15" s="40">
        <v>1209</v>
      </c>
      <c r="F15" s="151">
        <v>1209</v>
      </c>
      <c r="G15" s="42">
        <f>F15/E15*100</f>
        <v>100</v>
      </c>
      <c r="H15" s="56">
        <v>2297</v>
      </c>
      <c r="I15" s="44">
        <f>H15/F15*10</f>
        <v>18.99917287014061</v>
      </c>
      <c r="J15" s="45">
        <v>10919</v>
      </c>
      <c r="K15" s="46"/>
      <c r="L15" s="42"/>
      <c r="M15" s="46"/>
      <c r="N15" s="47">
        <f t="shared" si="0"/>
      </c>
      <c r="O15" s="48"/>
      <c r="P15" s="48"/>
      <c r="Q15" s="48"/>
      <c r="R15" s="46"/>
      <c r="S15" s="46">
        <v>17</v>
      </c>
      <c r="T15" s="46"/>
      <c r="U15" s="46"/>
      <c r="V15" s="49"/>
      <c r="W15" s="52">
        <v>1291</v>
      </c>
      <c r="X15" s="46">
        <v>1291</v>
      </c>
      <c r="Y15" s="48">
        <f>X15/W15*100</f>
        <v>100</v>
      </c>
      <c r="Z15" s="46">
        <v>955</v>
      </c>
      <c r="AA15" s="129">
        <f>Z15/X15*10</f>
        <v>7.397366382649109</v>
      </c>
      <c r="AB15" s="126"/>
      <c r="AC15" s="46"/>
      <c r="AD15" s="46"/>
      <c r="AE15" s="49"/>
      <c r="AF15" s="50">
        <v>339</v>
      </c>
      <c r="AG15" s="43">
        <v>339</v>
      </c>
      <c r="AH15" s="201">
        <f t="shared" si="4"/>
        <v>100</v>
      </c>
      <c r="AI15" s="43">
        <v>198</v>
      </c>
      <c r="AJ15" s="121">
        <f>AI15/AG15*10</f>
        <v>5.84070796460177</v>
      </c>
      <c r="AK15" s="50">
        <v>1644</v>
      </c>
      <c r="AL15" s="46">
        <v>1644</v>
      </c>
      <c r="AM15" s="47">
        <f>AL15/AK15*100</f>
        <v>100</v>
      </c>
      <c r="AN15" s="46">
        <v>740</v>
      </c>
      <c r="AO15" s="129">
        <f>AN15/AL15*10</f>
        <v>4.5012165450121655</v>
      </c>
    </row>
    <row r="16" spans="1:41" ht="15.75">
      <c r="A16" s="39" t="s">
        <v>9</v>
      </c>
      <c r="B16" s="250">
        <f t="shared" si="1"/>
        <v>10577</v>
      </c>
      <c r="C16" s="250">
        <f t="shared" si="2"/>
        <v>510</v>
      </c>
      <c r="D16" s="248">
        <f t="shared" si="3"/>
        <v>4.821783114304623</v>
      </c>
      <c r="E16" s="40">
        <v>290</v>
      </c>
      <c r="F16" s="55">
        <v>290</v>
      </c>
      <c r="G16" s="42">
        <f>F16/E16*100</f>
        <v>100</v>
      </c>
      <c r="H16" s="56">
        <v>145</v>
      </c>
      <c r="I16" s="44">
        <f>H16/F16*10</f>
        <v>5</v>
      </c>
      <c r="J16" s="45">
        <v>9847</v>
      </c>
      <c r="K16" s="46"/>
      <c r="L16" s="42"/>
      <c r="M16" s="46"/>
      <c r="N16" s="47">
        <f t="shared" si="0"/>
      </c>
      <c r="O16" s="48"/>
      <c r="P16" s="48"/>
      <c r="Q16" s="48"/>
      <c r="R16" s="46"/>
      <c r="S16" s="46"/>
      <c r="T16" s="46"/>
      <c r="U16" s="46"/>
      <c r="V16" s="49"/>
      <c r="W16" s="52"/>
      <c r="X16" s="46"/>
      <c r="Y16" s="48"/>
      <c r="Z16" s="46"/>
      <c r="AA16" s="129"/>
      <c r="AB16" s="126">
        <v>220</v>
      </c>
      <c r="AC16" s="46"/>
      <c r="AD16" s="46"/>
      <c r="AE16" s="49"/>
      <c r="AF16" s="50">
        <v>220</v>
      </c>
      <c r="AG16" s="43">
        <v>220</v>
      </c>
      <c r="AH16" s="201">
        <f t="shared" si="4"/>
        <v>100</v>
      </c>
      <c r="AI16" s="43">
        <v>130</v>
      </c>
      <c r="AJ16" s="121">
        <f>AI16/AG16*10</f>
        <v>5.909090909090909</v>
      </c>
      <c r="AK16" s="50"/>
      <c r="AL16" s="46"/>
      <c r="AM16" s="47"/>
      <c r="AN16" s="46"/>
      <c r="AO16" s="129"/>
    </row>
    <row r="17" spans="1:41" ht="15.75">
      <c r="A17" s="39" t="s">
        <v>20</v>
      </c>
      <c r="B17" s="250">
        <f t="shared" si="1"/>
        <v>21933</v>
      </c>
      <c r="C17" s="250">
        <f t="shared" si="2"/>
        <v>200</v>
      </c>
      <c r="D17" s="248">
        <f t="shared" si="3"/>
        <v>0.9118679615191719</v>
      </c>
      <c r="E17" s="40">
        <v>200</v>
      </c>
      <c r="F17" s="55">
        <v>200</v>
      </c>
      <c r="G17" s="42">
        <f>F17/E17*100</f>
        <v>100</v>
      </c>
      <c r="H17" s="56">
        <v>430</v>
      </c>
      <c r="I17" s="44">
        <f>H17/F17*10</f>
        <v>21.5</v>
      </c>
      <c r="J17" s="45">
        <v>21733</v>
      </c>
      <c r="K17" s="46"/>
      <c r="L17" s="42"/>
      <c r="M17" s="46"/>
      <c r="N17" s="47">
        <f t="shared" si="0"/>
      </c>
      <c r="O17" s="48"/>
      <c r="P17" s="48"/>
      <c r="Q17" s="48"/>
      <c r="R17" s="46"/>
      <c r="S17" s="46"/>
      <c r="T17" s="46"/>
      <c r="U17" s="46"/>
      <c r="V17" s="49"/>
      <c r="W17" s="52"/>
      <c r="X17" s="46"/>
      <c r="Y17" s="48"/>
      <c r="Z17" s="46"/>
      <c r="AA17" s="129"/>
      <c r="AB17" s="126"/>
      <c r="AC17" s="46"/>
      <c r="AD17" s="46"/>
      <c r="AE17" s="49"/>
      <c r="AF17" s="50"/>
      <c r="AG17" s="59"/>
      <c r="AH17" s="201"/>
      <c r="AI17" s="59"/>
      <c r="AJ17" s="121"/>
      <c r="AK17" s="50"/>
      <c r="AL17" s="46"/>
      <c r="AM17" s="47"/>
      <c r="AN17" s="46"/>
      <c r="AO17" s="129"/>
    </row>
    <row r="18" spans="1:41" ht="15.75">
      <c r="A18" s="39" t="s">
        <v>10</v>
      </c>
      <c r="B18" s="250">
        <f t="shared" si="1"/>
        <v>4701</v>
      </c>
      <c r="C18" s="250">
        <f t="shared" si="2"/>
        <v>50</v>
      </c>
      <c r="D18" s="248">
        <f t="shared" si="3"/>
        <v>1.0636034886194425</v>
      </c>
      <c r="E18" s="40"/>
      <c r="F18" s="55"/>
      <c r="G18" s="42"/>
      <c r="H18" s="56"/>
      <c r="I18" s="44"/>
      <c r="J18" s="45">
        <v>4277</v>
      </c>
      <c r="K18" s="46"/>
      <c r="L18" s="42"/>
      <c r="M18" s="46"/>
      <c r="N18" s="47">
        <f t="shared" si="0"/>
      </c>
      <c r="O18" s="48"/>
      <c r="P18" s="48"/>
      <c r="Q18" s="48"/>
      <c r="R18" s="46"/>
      <c r="S18" s="46"/>
      <c r="T18" s="46"/>
      <c r="U18" s="46"/>
      <c r="V18" s="49"/>
      <c r="W18" s="52"/>
      <c r="X18" s="46"/>
      <c r="Y18" s="48"/>
      <c r="Z18" s="46"/>
      <c r="AA18" s="129"/>
      <c r="AB18" s="126"/>
      <c r="AC18" s="46"/>
      <c r="AD18" s="46"/>
      <c r="AE18" s="49"/>
      <c r="AF18" s="50">
        <v>50</v>
      </c>
      <c r="AG18" s="43">
        <v>50</v>
      </c>
      <c r="AH18" s="201">
        <f t="shared" si="4"/>
        <v>100</v>
      </c>
      <c r="AI18" s="43">
        <v>20</v>
      </c>
      <c r="AJ18" s="121">
        <f>AI18/AG18*10</f>
        <v>4</v>
      </c>
      <c r="AK18" s="50">
        <v>374</v>
      </c>
      <c r="AL18" s="46"/>
      <c r="AM18" s="47"/>
      <c r="AN18" s="46"/>
      <c r="AO18" s="129"/>
    </row>
    <row r="19" spans="1:41" ht="18" customHeight="1">
      <c r="A19" s="39" t="s">
        <v>11</v>
      </c>
      <c r="B19" s="250">
        <f t="shared" si="1"/>
        <v>8916</v>
      </c>
      <c r="C19" s="250">
        <f t="shared" si="2"/>
        <v>706</v>
      </c>
      <c r="D19" s="248">
        <f t="shared" si="3"/>
        <v>7.918349035441902</v>
      </c>
      <c r="E19" s="40">
        <v>238</v>
      </c>
      <c r="F19" s="55">
        <v>238</v>
      </c>
      <c r="G19" s="42">
        <f>F19/E19*100</f>
        <v>100</v>
      </c>
      <c r="H19" s="56">
        <v>71</v>
      </c>
      <c r="I19" s="44">
        <f>H19/F19*10</f>
        <v>2.9831932773109244</v>
      </c>
      <c r="J19" s="45">
        <v>8180</v>
      </c>
      <c r="K19" s="46"/>
      <c r="L19" s="42"/>
      <c r="M19" s="46"/>
      <c r="N19" s="47">
        <f t="shared" si="0"/>
      </c>
      <c r="O19" s="48"/>
      <c r="P19" s="48"/>
      <c r="Q19" s="48"/>
      <c r="R19" s="46"/>
      <c r="S19" s="46"/>
      <c r="T19" s="46"/>
      <c r="U19" s="46"/>
      <c r="V19" s="49"/>
      <c r="W19" s="52"/>
      <c r="X19" s="46"/>
      <c r="Y19" s="48"/>
      <c r="Z19" s="46"/>
      <c r="AA19" s="129"/>
      <c r="AB19" s="126"/>
      <c r="AC19" s="46"/>
      <c r="AD19" s="46"/>
      <c r="AE19" s="49"/>
      <c r="AF19" s="43">
        <v>468</v>
      </c>
      <c r="AG19" s="43">
        <v>468</v>
      </c>
      <c r="AH19" s="201">
        <f t="shared" si="4"/>
        <v>100</v>
      </c>
      <c r="AI19" s="43">
        <v>723</v>
      </c>
      <c r="AJ19" s="121">
        <f>AI19/AG19*10</f>
        <v>15.448717948717949</v>
      </c>
      <c r="AK19" s="50">
        <v>30</v>
      </c>
      <c r="AL19" s="46"/>
      <c r="AM19" s="47"/>
      <c r="AN19" s="46"/>
      <c r="AO19" s="129"/>
    </row>
    <row r="20" spans="1:41" ht="15.75">
      <c r="A20" s="39" t="s">
        <v>21</v>
      </c>
      <c r="B20" s="250">
        <f t="shared" si="1"/>
        <v>16275</v>
      </c>
      <c r="C20" s="250">
        <f t="shared" si="2"/>
        <v>687</v>
      </c>
      <c r="D20" s="248">
        <f t="shared" si="3"/>
        <v>4.221198156682028</v>
      </c>
      <c r="E20" s="40"/>
      <c r="F20" s="55"/>
      <c r="G20" s="42"/>
      <c r="H20" s="56"/>
      <c r="I20" s="44"/>
      <c r="J20" s="45">
        <v>15259</v>
      </c>
      <c r="K20" s="46"/>
      <c r="L20" s="42"/>
      <c r="M20" s="46"/>
      <c r="N20" s="47">
        <f t="shared" si="0"/>
      </c>
      <c r="O20" s="48"/>
      <c r="P20" s="48"/>
      <c r="Q20" s="48"/>
      <c r="R20" s="46"/>
      <c r="S20" s="46">
        <v>329</v>
      </c>
      <c r="T20" s="46"/>
      <c r="U20" s="46"/>
      <c r="V20" s="58">
        <f>IF(U20&gt;0,U20/T20*10,"")</f>
      </c>
      <c r="W20" s="52"/>
      <c r="X20" s="46"/>
      <c r="Y20" s="48"/>
      <c r="Z20" s="46"/>
      <c r="AA20" s="129"/>
      <c r="AB20" s="126"/>
      <c r="AC20" s="46"/>
      <c r="AD20" s="46"/>
      <c r="AE20" s="49"/>
      <c r="AF20" s="50">
        <v>687</v>
      </c>
      <c r="AG20" s="43">
        <v>687</v>
      </c>
      <c r="AH20" s="201">
        <f t="shared" si="4"/>
        <v>100</v>
      </c>
      <c r="AI20" s="43">
        <v>560</v>
      </c>
      <c r="AJ20" s="121">
        <f>AI20/AG20*10</f>
        <v>8.151382823871906</v>
      </c>
      <c r="AK20" s="50"/>
      <c r="AL20" s="46"/>
      <c r="AM20" s="47"/>
      <c r="AN20" s="46"/>
      <c r="AO20" s="129"/>
    </row>
    <row r="21" spans="1:41" ht="15.75">
      <c r="A21" s="39" t="s">
        <v>22</v>
      </c>
      <c r="B21" s="250">
        <f t="shared" si="1"/>
        <v>1756</v>
      </c>
      <c r="C21" s="250"/>
      <c r="D21" s="248"/>
      <c r="E21" s="40"/>
      <c r="F21" s="55"/>
      <c r="G21" s="42"/>
      <c r="H21" s="56"/>
      <c r="I21" s="44"/>
      <c r="J21" s="45">
        <v>906</v>
      </c>
      <c r="K21" s="46"/>
      <c r="L21" s="42"/>
      <c r="M21" s="46"/>
      <c r="N21" s="47">
        <f t="shared" si="0"/>
      </c>
      <c r="O21" s="48"/>
      <c r="P21" s="48"/>
      <c r="Q21" s="48"/>
      <c r="R21" s="46"/>
      <c r="S21" s="46">
        <v>100</v>
      </c>
      <c r="T21" s="46"/>
      <c r="U21" s="46"/>
      <c r="V21" s="49"/>
      <c r="W21" s="52">
        <v>750</v>
      </c>
      <c r="X21" s="46"/>
      <c r="Y21" s="48"/>
      <c r="Z21" s="46"/>
      <c r="AA21" s="129">
        <f>IF(Z21&gt;0,Z21/X21*10,"")</f>
      </c>
      <c r="AB21" s="143"/>
      <c r="AC21" s="48"/>
      <c r="AD21" s="48"/>
      <c r="AE21" s="49"/>
      <c r="AF21" s="50"/>
      <c r="AG21" s="43"/>
      <c r="AH21" s="201"/>
      <c r="AI21" s="43"/>
      <c r="AJ21" s="121"/>
      <c r="AK21" s="50"/>
      <c r="AL21" s="46"/>
      <c r="AM21" s="47"/>
      <c r="AN21" s="46"/>
      <c r="AO21" s="129"/>
    </row>
    <row r="22" spans="1:41" ht="15.75">
      <c r="A22" s="39" t="s">
        <v>12</v>
      </c>
      <c r="B22" s="250">
        <f t="shared" si="1"/>
        <v>4299</v>
      </c>
      <c r="C22" s="250"/>
      <c r="D22" s="248"/>
      <c r="E22" s="40"/>
      <c r="F22" s="55"/>
      <c r="G22" s="42"/>
      <c r="H22" s="56"/>
      <c r="I22" s="44"/>
      <c r="J22" s="45">
        <v>4299</v>
      </c>
      <c r="K22" s="46"/>
      <c r="L22" s="42"/>
      <c r="M22" s="46"/>
      <c r="N22" s="47">
        <f t="shared" si="0"/>
      </c>
      <c r="O22" s="48"/>
      <c r="P22" s="46"/>
      <c r="Q22" s="48"/>
      <c r="R22" s="46"/>
      <c r="S22" s="46"/>
      <c r="T22" s="46"/>
      <c r="U22" s="46"/>
      <c r="V22" s="49"/>
      <c r="W22" s="52"/>
      <c r="X22" s="46"/>
      <c r="Y22" s="48"/>
      <c r="Z22" s="46"/>
      <c r="AA22" s="129"/>
      <c r="AB22" s="143"/>
      <c r="AC22" s="48"/>
      <c r="AD22" s="48"/>
      <c r="AE22" s="49"/>
      <c r="AF22" s="50"/>
      <c r="AG22" s="43"/>
      <c r="AH22" s="201"/>
      <c r="AI22" s="43"/>
      <c r="AJ22" s="121"/>
      <c r="AK22" s="50"/>
      <c r="AL22" s="46"/>
      <c r="AM22" s="47"/>
      <c r="AN22" s="46"/>
      <c r="AO22" s="129"/>
    </row>
    <row r="23" spans="1:41" ht="15.75">
      <c r="A23" s="39" t="s">
        <v>13</v>
      </c>
      <c r="B23" s="250">
        <f t="shared" si="1"/>
        <v>11025</v>
      </c>
      <c r="C23" s="250">
        <f t="shared" si="2"/>
        <v>1017</v>
      </c>
      <c r="D23" s="248">
        <f t="shared" si="3"/>
        <v>9.224489795918366</v>
      </c>
      <c r="E23" s="40"/>
      <c r="F23" s="55"/>
      <c r="G23" s="42"/>
      <c r="H23" s="56"/>
      <c r="I23" s="44"/>
      <c r="J23" s="45">
        <v>6577</v>
      </c>
      <c r="K23" s="46"/>
      <c r="L23" s="42"/>
      <c r="M23" s="46"/>
      <c r="N23" s="47"/>
      <c r="O23" s="118">
        <v>1234</v>
      </c>
      <c r="P23" s="46"/>
      <c r="Q23" s="46"/>
      <c r="R23" s="47"/>
      <c r="S23" s="118">
        <v>2147</v>
      </c>
      <c r="T23" s="46"/>
      <c r="U23" s="46"/>
      <c r="V23" s="49"/>
      <c r="W23" s="145">
        <v>1040</v>
      </c>
      <c r="X23" s="46">
        <v>990</v>
      </c>
      <c r="Y23" s="48">
        <f>X23/W23*100</f>
        <v>95.1923076923077</v>
      </c>
      <c r="Z23" s="46">
        <v>516</v>
      </c>
      <c r="AA23" s="129">
        <f>IF(Z23&gt;0,Z23/X23*10,"")</f>
        <v>5.212121212121213</v>
      </c>
      <c r="AB23" s="143"/>
      <c r="AC23" s="48"/>
      <c r="AD23" s="48"/>
      <c r="AE23" s="49"/>
      <c r="AF23" s="50">
        <v>27</v>
      </c>
      <c r="AG23" s="43">
        <v>27</v>
      </c>
      <c r="AH23" s="201">
        <f t="shared" si="4"/>
        <v>100</v>
      </c>
      <c r="AI23" s="43">
        <v>20</v>
      </c>
      <c r="AJ23" s="121">
        <f>AI23/AG23*10</f>
        <v>7.4074074074074066</v>
      </c>
      <c r="AK23" s="50"/>
      <c r="AL23" s="46"/>
      <c r="AM23" s="47"/>
      <c r="AN23" s="46"/>
      <c r="AO23" s="129"/>
    </row>
    <row r="24" spans="1:41" ht="15.75">
      <c r="A24" s="39" t="s">
        <v>23</v>
      </c>
      <c r="B24" s="250">
        <f t="shared" si="1"/>
        <v>19821</v>
      </c>
      <c r="C24" s="250">
        <f t="shared" si="2"/>
        <v>1008</v>
      </c>
      <c r="D24" s="248">
        <f t="shared" si="3"/>
        <v>5.085515362494324</v>
      </c>
      <c r="E24" s="40"/>
      <c r="F24" s="55"/>
      <c r="G24" s="42"/>
      <c r="H24" s="56"/>
      <c r="I24" s="44"/>
      <c r="J24" s="45">
        <v>8248</v>
      </c>
      <c r="K24" s="46"/>
      <c r="L24" s="42"/>
      <c r="M24" s="46"/>
      <c r="N24" s="47">
        <f t="shared" si="0"/>
      </c>
      <c r="O24" s="46">
        <v>10170</v>
      </c>
      <c r="P24" s="46"/>
      <c r="Q24" s="46"/>
      <c r="R24" s="47">
        <f>IF(Q24&gt;0,Q24/P24*10,"")</f>
      </c>
      <c r="S24" s="46">
        <v>228</v>
      </c>
      <c r="T24" s="46"/>
      <c r="U24" s="46"/>
      <c r="V24" s="49">
        <f>IF(U24&gt;0,U24/T24*10,"")</f>
      </c>
      <c r="W24" s="52">
        <v>1175</v>
      </c>
      <c r="X24" s="46">
        <v>1008</v>
      </c>
      <c r="Y24" s="48">
        <f>X24/W24*100</f>
        <v>85.7872340425532</v>
      </c>
      <c r="Z24" s="46">
        <v>1073</v>
      </c>
      <c r="AA24" s="129">
        <f>IF(Z24&gt;0,Z24/X24*10,"")</f>
        <v>10.644841269841269</v>
      </c>
      <c r="AB24" s="143"/>
      <c r="AC24" s="48"/>
      <c r="AD24" s="48"/>
      <c r="AE24" s="49"/>
      <c r="AF24" s="50"/>
      <c r="AG24" s="43"/>
      <c r="AH24" s="201"/>
      <c r="AI24" s="43"/>
      <c r="AJ24" s="121"/>
      <c r="AK24" s="50"/>
      <c r="AL24" s="46"/>
      <c r="AM24" s="47"/>
      <c r="AN24" s="46"/>
      <c r="AO24" s="129"/>
    </row>
    <row r="25" spans="1:41" ht="16.5" thickBot="1">
      <c r="A25" s="39" t="s">
        <v>14</v>
      </c>
      <c r="B25" s="250">
        <f t="shared" si="1"/>
        <v>29064</v>
      </c>
      <c r="C25" s="250">
        <f t="shared" si="2"/>
        <v>2252</v>
      </c>
      <c r="D25" s="248">
        <f t="shared" si="3"/>
        <v>7.748417285989541</v>
      </c>
      <c r="E25" s="40">
        <v>310</v>
      </c>
      <c r="F25" s="55">
        <v>310</v>
      </c>
      <c r="G25" s="42">
        <f>F25/E25*100</f>
        <v>100</v>
      </c>
      <c r="H25" s="56">
        <v>278</v>
      </c>
      <c r="I25" s="44">
        <f>H25/F25*10</f>
        <v>8.96774193548387</v>
      </c>
      <c r="J25" s="45">
        <v>21973</v>
      </c>
      <c r="K25" s="46"/>
      <c r="L25" s="42"/>
      <c r="M25" s="46"/>
      <c r="N25" s="47">
        <f t="shared" si="0"/>
      </c>
      <c r="O25" s="46">
        <v>1156</v>
      </c>
      <c r="P25" s="46"/>
      <c r="Q25" s="46"/>
      <c r="R25" s="47">
        <f>IF(Q25&gt;0,Q25/P25*10,"")</f>
      </c>
      <c r="S25" s="46">
        <v>3267</v>
      </c>
      <c r="T25" s="46"/>
      <c r="U25" s="46"/>
      <c r="V25" s="49">
        <f>IF(U25&gt;0,U25/T25*10,"")</f>
      </c>
      <c r="W25" s="52">
        <v>1057</v>
      </c>
      <c r="X25" s="46">
        <v>641</v>
      </c>
      <c r="Y25" s="48">
        <f>X25/W25*100</f>
        <v>60.64333017975402</v>
      </c>
      <c r="Z25" s="46">
        <v>623</v>
      </c>
      <c r="AA25" s="129">
        <f>IF(Z25&gt;0,Z25/X25*10,"")</f>
        <v>9.719188767550701</v>
      </c>
      <c r="AB25" s="143"/>
      <c r="AC25" s="48"/>
      <c r="AD25" s="48"/>
      <c r="AE25" s="60"/>
      <c r="AF25" s="50">
        <v>1301</v>
      </c>
      <c r="AG25" s="43">
        <v>1301</v>
      </c>
      <c r="AH25" s="201">
        <f t="shared" si="4"/>
        <v>100</v>
      </c>
      <c r="AI25" s="43">
        <v>780</v>
      </c>
      <c r="AJ25" s="121">
        <f>AI25/AG25*10</f>
        <v>5.995388162951576</v>
      </c>
      <c r="AK25" s="50"/>
      <c r="AL25" s="46"/>
      <c r="AM25" s="47"/>
      <c r="AN25" s="46"/>
      <c r="AO25" s="129"/>
    </row>
    <row r="26" spans="1:41" ht="16.5" thickBot="1">
      <c r="A26" s="67" t="s">
        <v>24</v>
      </c>
      <c r="B26" s="68">
        <f>SUM(B6:B25)</f>
        <v>258795</v>
      </c>
      <c r="C26" s="68">
        <f>SUM(C6:C25)</f>
        <v>21978</v>
      </c>
      <c r="D26" s="246">
        <f t="shared" si="3"/>
        <v>8.492436098069902</v>
      </c>
      <c r="E26" s="68">
        <f>SUM(E5:E25)</f>
        <v>4563</v>
      </c>
      <c r="F26" s="69">
        <f>SUM(F5:F25)</f>
        <v>4563</v>
      </c>
      <c r="G26" s="70">
        <f>F26/E26*100</f>
        <v>100</v>
      </c>
      <c r="H26" s="69">
        <f>SUM(H5:H25)</f>
        <v>5513</v>
      </c>
      <c r="I26" s="71">
        <f>H26/F26*10</f>
        <v>12.081963620425158</v>
      </c>
      <c r="J26" s="72">
        <f>SUM(J5:J25)</f>
        <v>206908</v>
      </c>
      <c r="K26" s="72">
        <f>SUM(K6:K25)</f>
        <v>0</v>
      </c>
      <c r="L26" s="73">
        <f>K26/J26*100</f>
        <v>0</v>
      </c>
      <c r="M26" s="72">
        <f>SUM(M6:M25)</f>
        <v>0</v>
      </c>
      <c r="N26" s="74">
        <f t="shared" si="0"/>
      </c>
      <c r="O26" s="72">
        <f>SUM(O5:O25)</f>
        <v>12560</v>
      </c>
      <c r="P26" s="72">
        <f>SUM(P6:P25)</f>
        <v>0</v>
      </c>
      <c r="Q26" s="72">
        <f>SUM(Q6:Q25)</f>
        <v>0</v>
      </c>
      <c r="R26" s="74">
        <f>IF(Q26&gt;0,Q26/P26*10,"")</f>
      </c>
      <c r="S26" s="72">
        <f>SUM(S5:S25)</f>
        <v>6438</v>
      </c>
      <c r="T26" s="72">
        <f>SUM(T6:T25)</f>
        <v>0</v>
      </c>
      <c r="U26" s="72">
        <f>SUM(U6:U25)</f>
        <v>0</v>
      </c>
      <c r="V26" s="75">
        <f>IF(U26&gt;0,U26/T26*10,"")</f>
      </c>
      <c r="W26" s="146">
        <f>SUM(W5:W25)</f>
        <v>12566</v>
      </c>
      <c r="X26" s="81">
        <f>SUM(X6:X25)</f>
        <v>8991</v>
      </c>
      <c r="Y26" s="147">
        <f>X26/W26*100</f>
        <v>71.55021486551011</v>
      </c>
      <c r="Z26" s="81">
        <f>SUM(Z6:Z25)</f>
        <v>6954</v>
      </c>
      <c r="AA26" s="79">
        <f>IF(Z26&gt;0,Z26/X26*10,"")</f>
        <v>7.734401067734401</v>
      </c>
      <c r="AB26" s="128">
        <f>SUM(AB5:AB25)</f>
        <v>720</v>
      </c>
      <c r="AC26" s="72">
        <f>SUM(AC6:AC25)</f>
        <v>0</v>
      </c>
      <c r="AD26" s="72">
        <f>SUM(AD6:AD25)</f>
        <v>0</v>
      </c>
      <c r="AE26" s="75" t="e">
        <f>AD26/AC26*10</f>
        <v>#DIV/0!</v>
      </c>
      <c r="AF26" s="68">
        <f>SUM(AF6:AF25)</f>
        <v>7854</v>
      </c>
      <c r="AG26" s="69">
        <f>SUM(AG6:AG25)</f>
        <v>5553</v>
      </c>
      <c r="AH26" s="203">
        <f t="shared" si="4"/>
        <v>70.70282658517952</v>
      </c>
      <c r="AI26" s="202">
        <f>SUM(AI6:AI25)</f>
        <v>3641</v>
      </c>
      <c r="AJ26" s="122">
        <f>AI26/AG26*10</f>
        <v>6.556816135422294</v>
      </c>
      <c r="AK26" s="146">
        <f>SUM(AK5:AK25)</f>
        <v>7186</v>
      </c>
      <c r="AL26" s="81">
        <f>SUM(AL6:AL25)</f>
        <v>2871</v>
      </c>
      <c r="AM26" s="204">
        <f>AL26/AK26*100</f>
        <v>39.95268577790148</v>
      </c>
      <c r="AN26" s="81">
        <f>SUM(AN6:AN25)</f>
        <v>1428</v>
      </c>
      <c r="AO26" s="79">
        <f>AN26/AL26*10</f>
        <v>4.973876698014629</v>
      </c>
    </row>
    <row r="27" spans="1:41" ht="16.5" thickBot="1">
      <c r="A27" s="130" t="s">
        <v>15</v>
      </c>
      <c r="B27" s="247">
        <f t="shared" si="1"/>
        <v>256501</v>
      </c>
      <c r="C27" s="247">
        <f t="shared" si="2"/>
        <v>9987</v>
      </c>
      <c r="D27" s="249">
        <f t="shared" si="3"/>
        <v>3.8935520719217473</v>
      </c>
      <c r="E27" s="131">
        <v>6177</v>
      </c>
      <c r="F27" s="132">
        <v>5245</v>
      </c>
      <c r="G27" s="133">
        <v>84.91176946737899</v>
      </c>
      <c r="H27" s="132">
        <v>6015</v>
      </c>
      <c r="I27" s="133">
        <v>11.468064823641564</v>
      </c>
      <c r="J27" s="134">
        <v>216725</v>
      </c>
      <c r="K27" s="134">
        <v>0</v>
      </c>
      <c r="L27" s="133">
        <v>0</v>
      </c>
      <c r="M27" s="134">
        <v>0</v>
      </c>
      <c r="N27" s="134" t="s">
        <v>69</v>
      </c>
      <c r="O27" s="134">
        <v>12966</v>
      </c>
      <c r="P27" s="134">
        <v>0</v>
      </c>
      <c r="Q27" s="134">
        <v>0</v>
      </c>
      <c r="R27" s="134" t="s">
        <v>69</v>
      </c>
      <c r="S27" s="134">
        <v>4698</v>
      </c>
      <c r="T27" s="134">
        <v>0</v>
      </c>
      <c r="U27" s="134">
        <v>0</v>
      </c>
      <c r="V27" s="135" t="s">
        <v>69</v>
      </c>
      <c r="W27" s="136">
        <v>6685</v>
      </c>
      <c r="X27" s="134">
        <v>47</v>
      </c>
      <c r="Y27" s="134">
        <v>0.7030665669409125</v>
      </c>
      <c r="Z27" s="134">
        <v>90</v>
      </c>
      <c r="AA27" s="137">
        <v>19.148936170212767</v>
      </c>
      <c r="AB27" s="138">
        <v>652</v>
      </c>
      <c r="AC27" s="134">
        <v>0</v>
      </c>
      <c r="AD27" s="134">
        <v>0</v>
      </c>
      <c r="AE27" s="135" t="e">
        <v>#DIV/0!</v>
      </c>
      <c r="AF27" s="136">
        <v>3205</v>
      </c>
      <c r="AG27" s="134">
        <v>2043</v>
      </c>
      <c r="AH27" s="262">
        <v>63.74414976599064</v>
      </c>
      <c r="AI27" s="134">
        <v>1240</v>
      </c>
      <c r="AJ27" s="135">
        <v>6.069505628976994</v>
      </c>
      <c r="AK27" s="136">
        <v>5393</v>
      </c>
      <c r="AL27" s="134">
        <v>2652</v>
      </c>
      <c r="AM27" s="205">
        <v>49.17485629519748</v>
      </c>
      <c r="AN27" s="134">
        <v>3332</v>
      </c>
      <c r="AO27" s="140">
        <v>12.564102564102564</v>
      </c>
    </row>
  </sheetData>
  <sheetProtection/>
  <mergeCells count="11">
    <mergeCell ref="S3:V3"/>
    <mergeCell ref="W3:AA3"/>
    <mergeCell ref="A1:AO1"/>
    <mergeCell ref="AK3:AO3"/>
    <mergeCell ref="A3:A4"/>
    <mergeCell ref="E3:I3"/>
    <mergeCell ref="AB3:AE3"/>
    <mergeCell ref="AF3:AJ3"/>
    <mergeCell ref="B3:D3"/>
    <mergeCell ref="J3:N3"/>
    <mergeCell ref="O3:R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L27" sqref="L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589" t="s">
        <v>134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</row>
    <row r="2" spans="1:20" ht="20.2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 customHeight="1" thickBot="1">
      <c r="A3" s="612" t="s">
        <v>16</v>
      </c>
      <c r="B3" s="621" t="s">
        <v>32</v>
      </c>
      <c r="C3" s="614"/>
      <c r="D3" s="614"/>
      <c r="E3" s="614"/>
      <c r="F3" s="611" t="s">
        <v>33</v>
      </c>
      <c r="G3" s="611"/>
      <c r="H3" s="611"/>
      <c r="I3" s="611"/>
      <c r="J3" s="611"/>
      <c r="K3" s="611" t="s">
        <v>34</v>
      </c>
      <c r="L3" s="611"/>
      <c r="M3" s="611"/>
      <c r="N3" s="611"/>
      <c r="O3" s="611"/>
      <c r="P3" s="611" t="s">
        <v>35</v>
      </c>
      <c r="Q3" s="611"/>
      <c r="R3" s="611"/>
      <c r="S3" s="611"/>
      <c r="T3" s="611"/>
    </row>
    <row r="4" spans="1:20" ht="123" customHeight="1" thickBot="1">
      <c r="A4" s="612"/>
      <c r="B4" s="124" t="s">
        <v>36</v>
      </c>
      <c r="C4" s="24" t="s">
        <v>40</v>
      </c>
      <c r="D4" s="24" t="s">
        <v>41</v>
      </c>
      <c r="E4" s="24" t="s">
        <v>39</v>
      </c>
      <c r="F4" s="21" t="s">
        <v>43</v>
      </c>
      <c r="G4" s="22" t="s">
        <v>40</v>
      </c>
      <c r="H4" s="22" t="s">
        <v>0</v>
      </c>
      <c r="I4" s="22" t="s">
        <v>41</v>
      </c>
      <c r="J4" s="119" t="s">
        <v>39</v>
      </c>
      <c r="K4" s="21" t="s">
        <v>43</v>
      </c>
      <c r="L4" s="22" t="s">
        <v>40</v>
      </c>
      <c r="M4" s="22" t="s">
        <v>0</v>
      </c>
      <c r="N4" s="22" t="s">
        <v>41</v>
      </c>
      <c r="O4" s="23" t="s">
        <v>39</v>
      </c>
      <c r="P4" s="21" t="s">
        <v>43</v>
      </c>
      <c r="Q4" s="22" t="s">
        <v>40</v>
      </c>
      <c r="R4" s="22" t="s">
        <v>0</v>
      </c>
      <c r="S4" s="22" t="s">
        <v>41</v>
      </c>
      <c r="T4" s="23" t="s">
        <v>39</v>
      </c>
    </row>
    <row r="5" spans="1:20" ht="21" customHeight="1">
      <c r="A5" s="25" t="s">
        <v>1</v>
      </c>
      <c r="B5" s="125"/>
      <c r="C5" s="31"/>
      <c r="D5" s="31"/>
      <c r="E5" s="33"/>
      <c r="F5" s="35"/>
      <c r="G5" s="31"/>
      <c r="H5" s="31"/>
      <c r="I5" s="31"/>
      <c r="J5" s="33"/>
      <c r="K5" s="36"/>
      <c r="L5" s="31"/>
      <c r="M5" s="31"/>
      <c r="N5" s="31"/>
      <c r="O5" s="38"/>
      <c r="P5" s="36"/>
      <c r="Q5" s="141"/>
      <c r="R5" s="258"/>
      <c r="S5" s="141"/>
      <c r="T5" s="144"/>
    </row>
    <row r="6" spans="1:20" ht="15.75">
      <c r="A6" s="206" t="s">
        <v>17</v>
      </c>
      <c r="B6" s="126"/>
      <c r="C6" s="46"/>
      <c r="D6" s="46"/>
      <c r="E6" s="49"/>
      <c r="F6" s="52"/>
      <c r="G6" s="46"/>
      <c r="H6" s="46"/>
      <c r="I6" s="46"/>
      <c r="J6" s="58"/>
      <c r="K6" s="52">
        <v>12</v>
      </c>
      <c r="L6" s="46"/>
      <c r="M6" s="46"/>
      <c r="N6" s="46"/>
      <c r="O6" s="57">
        <f aca="true" t="shared" si="0" ref="O6:O23">IF(N6&gt;0,N6/L6*10,"")</f>
      </c>
      <c r="P6" s="53"/>
      <c r="Q6" s="46"/>
      <c r="R6" s="47"/>
      <c r="S6" s="46"/>
      <c r="T6" s="54"/>
    </row>
    <row r="7" spans="1:20" ht="15.75">
      <c r="A7" s="39" t="s">
        <v>18</v>
      </c>
      <c r="B7" s="126"/>
      <c r="C7" s="46"/>
      <c r="D7" s="46"/>
      <c r="E7" s="49"/>
      <c r="F7" s="52">
        <v>527</v>
      </c>
      <c r="G7" s="46">
        <v>17</v>
      </c>
      <c r="H7" s="47">
        <f>G7/F7*100</f>
        <v>3.225806451612903</v>
      </c>
      <c r="I7" s="46">
        <v>258</v>
      </c>
      <c r="J7" s="58">
        <f aca="true" t="shared" si="1" ref="J7:J25">IF(I7&gt;0,I7/G7*10,"")</f>
        <v>151.76470588235293</v>
      </c>
      <c r="K7" s="52">
        <v>101</v>
      </c>
      <c r="L7" s="46">
        <v>45</v>
      </c>
      <c r="M7" s="47">
        <f>L7/K7*100</f>
        <v>44.554455445544555</v>
      </c>
      <c r="N7" s="46">
        <v>864</v>
      </c>
      <c r="O7" s="129">
        <f t="shared" si="0"/>
        <v>192</v>
      </c>
      <c r="P7" s="53">
        <v>825</v>
      </c>
      <c r="Q7" s="46">
        <v>75</v>
      </c>
      <c r="R7" s="47">
        <f>Q7/P7*100</f>
        <v>9.090909090909092</v>
      </c>
      <c r="S7" s="46">
        <v>1500</v>
      </c>
      <c r="T7" s="57">
        <f>IF(S7&gt;0,S7/Q7*10,"")</f>
        <v>200</v>
      </c>
    </row>
    <row r="8" spans="1:20" ht="15.75">
      <c r="A8" s="39" t="s">
        <v>2</v>
      </c>
      <c r="B8" s="126"/>
      <c r="C8" s="46"/>
      <c r="D8" s="46"/>
      <c r="E8" s="49"/>
      <c r="F8" s="52"/>
      <c r="G8" s="46"/>
      <c r="H8" s="47"/>
      <c r="I8" s="46"/>
      <c r="J8" s="58">
        <f t="shared" si="1"/>
      </c>
      <c r="K8" s="52">
        <v>0</v>
      </c>
      <c r="L8" s="46"/>
      <c r="M8" s="46"/>
      <c r="N8" s="46"/>
      <c r="O8" s="129">
        <f t="shared" si="0"/>
      </c>
      <c r="P8" s="53"/>
      <c r="Q8" s="46"/>
      <c r="R8" s="47"/>
      <c r="S8" s="46"/>
      <c r="T8" s="57"/>
    </row>
    <row r="9" spans="1:20" ht="15.75">
      <c r="A9" s="39" t="s">
        <v>3</v>
      </c>
      <c r="B9" s="126"/>
      <c r="C9" s="46"/>
      <c r="D9" s="46"/>
      <c r="E9" s="49"/>
      <c r="F9" s="52"/>
      <c r="G9" s="46"/>
      <c r="H9" s="47"/>
      <c r="I9" s="46"/>
      <c r="J9" s="58">
        <f t="shared" si="1"/>
      </c>
      <c r="K9" s="52">
        <v>75</v>
      </c>
      <c r="L9" s="46"/>
      <c r="M9" s="46"/>
      <c r="N9" s="46"/>
      <c r="O9" s="129">
        <f t="shared" si="0"/>
      </c>
      <c r="P9" s="53">
        <v>168</v>
      </c>
      <c r="Q9" s="46"/>
      <c r="R9" s="47"/>
      <c r="S9" s="46"/>
      <c r="T9" s="57"/>
    </row>
    <row r="10" spans="1:20" ht="15.75">
      <c r="A10" s="39" t="s">
        <v>19</v>
      </c>
      <c r="B10" s="126"/>
      <c r="C10" s="46"/>
      <c r="D10" s="46"/>
      <c r="E10" s="49"/>
      <c r="F10" s="52">
        <v>500</v>
      </c>
      <c r="G10" s="46"/>
      <c r="H10" s="47"/>
      <c r="I10" s="46"/>
      <c r="J10" s="58">
        <f t="shared" si="1"/>
      </c>
      <c r="K10" s="52">
        <v>16</v>
      </c>
      <c r="L10" s="46"/>
      <c r="M10" s="46"/>
      <c r="N10" s="46"/>
      <c r="O10" s="129">
        <f t="shared" si="0"/>
      </c>
      <c r="P10" s="53"/>
      <c r="Q10" s="46"/>
      <c r="R10" s="47"/>
      <c r="S10" s="46"/>
      <c r="T10" s="57"/>
    </row>
    <row r="11" spans="1:20" ht="15.75">
      <c r="A11" s="39" t="s">
        <v>4</v>
      </c>
      <c r="B11" s="126"/>
      <c r="C11" s="46"/>
      <c r="D11" s="46"/>
      <c r="E11" s="49"/>
      <c r="F11" s="52">
        <v>344</v>
      </c>
      <c r="G11" s="46"/>
      <c r="H11" s="47"/>
      <c r="I11" s="46"/>
      <c r="J11" s="58">
        <f t="shared" si="1"/>
      </c>
      <c r="K11" s="52">
        <v>20.4</v>
      </c>
      <c r="L11" s="46"/>
      <c r="M11" s="46"/>
      <c r="N11" s="46"/>
      <c r="O11" s="129">
        <f t="shared" si="0"/>
      </c>
      <c r="P11" s="53">
        <v>24.6</v>
      </c>
      <c r="Q11" s="46"/>
      <c r="R11" s="47"/>
      <c r="S11" s="46"/>
      <c r="T11" s="57"/>
    </row>
    <row r="12" spans="1:20" ht="15.75">
      <c r="A12" s="39" t="s">
        <v>5</v>
      </c>
      <c r="B12" s="126"/>
      <c r="C12" s="46"/>
      <c r="D12" s="46"/>
      <c r="E12" s="49"/>
      <c r="F12" s="52">
        <v>2086</v>
      </c>
      <c r="G12" s="46">
        <v>45</v>
      </c>
      <c r="H12" s="47">
        <f>G12/F12*100</f>
        <v>2.1572387344199426</v>
      </c>
      <c r="I12" s="46">
        <v>540</v>
      </c>
      <c r="J12" s="58">
        <f t="shared" si="1"/>
        <v>120</v>
      </c>
      <c r="K12" s="52">
        <v>141</v>
      </c>
      <c r="L12" s="46"/>
      <c r="M12" s="46"/>
      <c r="N12" s="46"/>
      <c r="O12" s="129">
        <f t="shared" si="0"/>
      </c>
      <c r="P12" s="53">
        <v>147</v>
      </c>
      <c r="Q12" s="46">
        <v>27</v>
      </c>
      <c r="R12" s="47">
        <f>Q12/P12*100</f>
        <v>18.367346938775512</v>
      </c>
      <c r="S12" s="46">
        <v>697</v>
      </c>
      <c r="T12" s="57">
        <f>IF(S12&gt;0,S12/Q12*10,"")</f>
        <v>258.14814814814815</v>
      </c>
    </row>
    <row r="13" spans="1:20" ht="15.75">
      <c r="A13" s="39" t="s">
        <v>6</v>
      </c>
      <c r="B13" s="126"/>
      <c r="C13" s="46"/>
      <c r="D13" s="46"/>
      <c r="E13" s="49"/>
      <c r="F13" s="52"/>
      <c r="G13" s="46"/>
      <c r="H13" s="47"/>
      <c r="I13" s="46"/>
      <c r="J13" s="58">
        <f t="shared" si="1"/>
      </c>
      <c r="K13" s="52">
        <v>1</v>
      </c>
      <c r="L13" s="46"/>
      <c r="M13" s="46"/>
      <c r="N13" s="46"/>
      <c r="O13" s="129">
        <f t="shared" si="0"/>
      </c>
      <c r="P13" s="53">
        <v>13</v>
      </c>
      <c r="Q13" s="46"/>
      <c r="R13" s="47"/>
      <c r="S13" s="46"/>
      <c r="T13" s="57"/>
    </row>
    <row r="14" spans="1:20" ht="18.75" customHeight="1">
      <c r="A14" s="39" t="s">
        <v>7</v>
      </c>
      <c r="B14" s="126"/>
      <c r="C14" s="46"/>
      <c r="D14" s="46"/>
      <c r="E14" s="49"/>
      <c r="F14" s="52">
        <v>30</v>
      </c>
      <c r="G14" s="46">
        <v>30</v>
      </c>
      <c r="H14" s="47">
        <f>G14/F14*100</f>
        <v>100</v>
      </c>
      <c r="I14" s="46">
        <v>450</v>
      </c>
      <c r="J14" s="58">
        <f t="shared" si="1"/>
        <v>150</v>
      </c>
      <c r="K14" s="52"/>
      <c r="L14" s="46"/>
      <c r="M14" s="46"/>
      <c r="N14" s="46"/>
      <c r="O14" s="129">
        <f t="shared" si="0"/>
      </c>
      <c r="P14" s="53"/>
      <c r="Q14" s="46"/>
      <c r="R14" s="47"/>
      <c r="S14" s="46"/>
      <c r="T14" s="57"/>
    </row>
    <row r="15" spans="1:20" ht="15.75">
      <c r="A15" s="39" t="s">
        <v>8</v>
      </c>
      <c r="B15" s="126"/>
      <c r="C15" s="46"/>
      <c r="D15" s="46"/>
      <c r="E15" s="49"/>
      <c r="F15" s="52">
        <v>1196</v>
      </c>
      <c r="G15" s="46">
        <v>779</v>
      </c>
      <c r="H15" s="47">
        <f>G15/F15*100</f>
        <v>65.13377926421404</v>
      </c>
      <c r="I15" s="46">
        <v>5061</v>
      </c>
      <c r="J15" s="58">
        <f t="shared" si="1"/>
        <v>64.96790757381258</v>
      </c>
      <c r="K15" s="52"/>
      <c r="L15" s="46"/>
      <c r="M15" s="46"/>
      <c r="N15" s="46"/>
      <c r="O15" s="129">
        <f t="shared" si="0"/>
      </c>
      <c r="P15" s="53"/>
      <c r="Q15" s="46"/>
      <c r="R15" s="47"/>
      <c r="S15" s="46"/>
      <c r="T15" s="57"/>
    </row>
    <row r="16" spans="1:20" ht="15.75">
      <c r="A16" s="39" t="s">
        <v>9</v>
      </c>
      <c r="B16" s="126"/>
      <c r="C16" s="46"/>
      <c r="D16" s="46"/>
      <c r="E16" s="49"/>
      <c r="F16" s="52">
        <v>186</v>
      </c>
      <c r="G16" s="46"/>
      <c r="H16" s="47"/>
      <c r="I16" s="46"/>
      <c r="J16" s="58">
        <f t="shared" si="1"/>
      </c>
      <c r="K16" s="52"/>
      <c r="L16" s="46"/>
      <c r="M16" s="46"/>
      <c r="N16" s="46"/>
      <c r="O16" s="129">
        <f t="shared" si="0"/>
      </c>
      <c r="P16" s="53"/>
      <c r="Q16" s="46"/>
      <c r="R16" s="47"/>
      <c r="S16" s="46"/>
      <c r="T16" s="57"/>
    </row>
    <row r="17" spans="1:20" ht="15.75">
      <c r="A17" s="39" t="s">
        <v>20</v>
      </c>
      <c r="B17" s="126"/>
      <c r="C17" s="46"/>
      <c r="D17" s="46"/>
      <c r="E17" s="49"/>
      <c r="F17" s="52">
        <v>385</v>
      </c>
      <c r="G17" s="46"/>
      <c r="H17" s="47"/>
      <c r="I17" s="46"/>
      <c r="J17" s="58">
        <f t="shared" si="1"/>
      </c>
      <c r="K17" s="52"/>
      <c r="L17" s="46"/>
      <c r="M17" s="46"/>
      <c r="N17" s="46"/>
      <c r="O17" s="129">
        <f t="shared" si="0"/>
      </c>
      <c r="P17" s="53"/>
      <c r="Q17" s="46"/>
      <c r="R17" s="47"/>
      <c r="S17" s="46"/>
      <c r="T17" s="57"/>
    </row>
    <row r="18" spans="1:20" ht="15.75">
      <c r="A18" s="39" t="s">
        <v>10</v>
      </c>
      <c r="B18" s="126"/>
      <c r="C18" s="46"/>
      <c r="D18" s="46"/>
      <c r="E18" s="49">
        <f>IF(D18&gt;0,D18/C18*10,"")</f>
      </c>
      <c r="F18" s="52">
        <v>528</v>
      </c>
      <c r="G18" s="46">
        <v>205</v>
      </c>
      <c r="H18" s="47">
        <f>G18/F18*100</f>
        <v>38.82575757575758</v>
      </c>
      <c r="I18" s="46">
        <v>953</v>
      </c>
      <c r="J18" s="58">
        <f t="shared" si="1"/>
        <v>46.48780487804878</v>
      </c>
      <c r="K18" s="52">
        <v>5.4</v>
      </c>
      <c r="L18" s="46"/>
      <c r="M18" s="46"/>
      <c r="N18" s="46"/>
      <c r="O18" s="129">
        <f t="shared" si="0"/>
      </c>
      <c r="P18" s="53">
        <v>0.6</v>
      </c>
      <c r="Q18" s="46"/>
      <c r="R18" s="47"/>
      <c r="S18" s="46"/>
      <c r="T18" s="57"/>
    </row>
    <row r="19" spans="1:20" ht="18" customHeight="1">
      <c r="A19" s="39" t="s">
        <v>11</v>
      </c>
      <c r="B19" s="126"/>
      <c r="C19" s="46"/>
      <c r="D19" s="46"/>
      <c r="E19" s="49"/>
      <c r="F19" s="52">
        <v>402</v>
      </c>
      <c r="G19" s="46">
        <v>235</v>
      </c>
      <c r="H19" s="47">
        <f>G19/F19*100</f>
        <v>58.457711442786064</v>
      </c>
      <c r="I19" s="46">
        <v>978</v>
      </c>
      <c r="J19" s="58">
        <f t="shared" si="1"/>
        <v>41.61702127659574</v>
      </c>
      <c r="K19" s="52">
        <v>3</v>
      </c>
      <c r="L19" s="46"/>
      <c r="M19" s="46"/>
      <c r="N19" s="46"/>
      <c r="O19" s="129">
        <f t="shared" si="0"/>
      </c>
      <c r="P19" s="53">
        <v>1</v>
      </c>
      <c r="Q19" s="46"/>
      <c r="R19" s="47"/>
      <c r="S19" s="46"/>
      <c r="T19" s="57"/>
    </row>
    <row r="20" spans="1:20" s="409" customFormat="1" ht="15.75">
      <c r="A20" s="439" t="s">
        <v>21</v>
      </c>
      <c r="B20" s="401"/>
      <c r="C20" s="402"/>
      <c r="D20" s="402"/>
      <c r="E20" s="403"/>
      <c r="F20" s="404">
        <v>373</v>
      </c>
      <c r="G20" s="402">
        <v>373</v>
      </c>
      <c r="H20" s="405">
        <f>G20/F20*100</f>
        <v>100</v>
      </c>
      <c r="I20" s="402">
        <v>5340</v>
      </c>
      <c r="J20" s="406">
        <f t="shared" si="1"/>
        <v>143.16353887399464</v>
      </c>
      <c r="K20" s="404">
        <v>256</v>
      </c>
      <c r="L20" s="402">
        <v>23</v>
      </c>
      <c r="M20" s="405">
        <f>L20/K20*100</f>
        <v>8.984375</v>
      </c>
      <c r="N20" s="402">
        <v>585</v>
      </c>
      <c r="O20" s="572">
        <f t="shared" si="0"/>
        <v>254.34782608695653</v>
      </c>
      <c r="P20" s="408">
        <v>52</v>
      </c>
      <c r="Q20" s="402"/>
      <c r="R20" s="405"/>
      <c r="S20" s="402"/>
      <c r="T20" s="407"/>
    </row>
    <row r="21" spans="1:20" ht="15.75">
      <c r="A21" s="39" t="s">
        <v>22</v>
      </c>
      <c r="B21" s="126"/>
      <c r="C21" s="46"/>
      <c r="D21" s="46"/>
      <c r="E21" s="49"/>
      <c r="F21" s="52">
        <v>659</v>
      </c>
      <c r="G21" s="46"/>
      <c r="H21" s="47"/>
      <c r="I21" s="46"/>
      <c r="J21" s="58">
        <f t="shared" si="1"/>
      </c>
      <c r="K21" s="52"/>
      <c r="L21" s="46"/>
      <c r="M21" s="405"/>
      <c r="N21" s="46"/>
      <c r="O21" s="572">
        <f t="shared" si="0"/>
      </c>
      <c r="P21" s="53">
        <v>40</v>
      </c>
      <c r="Q21" s="46"/>
      <c r="R21" s="47"/>
      <c r="S21" s="46"/>
      <c r="T21" s="57"/>
    </row>
    <row r="22" spans="1:20" ht="15.75">
      <c r="A22" s="39" t="s">
        <v>12</v>
      </c>
      <c r="B22" s="126"/>
      <c r="C22" s="46"/>
      <c r="D22" s="46"/>
      <c r="E22" s="49"/>
      <c r="F22" s="52"/>
      <c r="G22" s="46"/>
      <c r="H22" s="47"/>
      <c r="I22" s="46"/>
      <c r="J22" s="58">
        <f t="shared" si="1"/>
      </c>
      <c r="K22" s="52">
        <v>11</v>
      </c>
      <c r="L22" s="46"/>
      <c r="M22" s="405"/>
      <c r="N22" s="46"/>
      <c r="O22" s="572">
        <f t="shared" si="0"/>
      </c>
      <c r="P22" s="53">
        <v>2</v>
      </c>
      <c r="Q22" s="46"/>
      <c r="R22" s="47"/>
      <c r="S22" s="46"/>
      <c r="T22" s="57"/>
    </row>
    <row r="23" spans="1:20" ht="15.75">
      <c r="A23" s="39" t="s">
        <v>13</v>
      </c>
      <c r="B23" s="126">
        <v>5</v>
      </c>
      <c r="C23" s="46"/>
      <c r="D23" s="46"/>
      <c r="E23" s="49"/>
      <c r="F23" s="52">
        <v>1298</v>
      </c>
      <c r="G23" s="46">
        <v>20</v>
      </c>
      <c r="H23" s="47">
        <f>G23/F23*100</f>
        <v>1.5408320493066257</v>
      </c>
      <c r="I23" s="46">
        <v>290</v>
      </c>
      <c r="J23" s="58">
        <f t="shared" si="1"/>
        <v>145</v>
      </c>
      <c r="K23" s="52">
        <v>8</v>
      </c>
      <c r="L23" s="46">
        <v>3</v>
      </c>
      <c r="M23" s="405">
        <f>L23/K23*100</f>
        <v>37.5</v>
      </c>
      <c r="N23" s="46">
        <v>60</v>
      </c>
      <c r="O23" s="572">
        <f t="shared" si="0"/>
        <v>200</v>
      </c>
      <c r="P23" s="53">
        <v>42</v>
      </c>
      <c r="Q23" s="46">
        <v>8</v>
      </c>
      <c r="R23" s="47">
        <f>Q23/P23*100</f>
        <v>19.047619047619047</v>
      </c>
      <c r="S23" s="46">
        <v>68</v>
      </c>
      <c r="T23" s="57">
        <f>S23/Q23*10</f>
        <v>85</v>
      </c>
    </row>
    <row r="24" spans="1:20" ht="15.75">
      <c r="A24" s="39" t="s">
        <v>23</v>
      </c>
      <c r="B24" s="126"/>
      <c r="C24" s="46"/>
      <c r="D24" s="46"/>
      <c r="E24" s="49"/>
      <c r="F24" s="52"/>
      <c r="G24" s="46"/>
      <c r="H24" s="47"/>
      <c r="I24" s="46"/>
      <c r="J24" s="58">
        <f t="shared" si="1"/>
      </c>
      <c r="K24" s="52">
        <v>845</v>
      </c>
      <c r="L24" s="46">
        <v>30</v>
      </c>
      <c r="M24" s="405">
        <f>L24/K24*100</f>
        <v>3.5502958579881656</v>
      </c>
      <c r="N24" s="46">
        <v>450</v>
      </c>
      <c r="O24" s="129">
        <f>IF(N24&gt;0,N24/L24*10,"")</f>
        <v>150</v>
      </c>
      <c r="P24" s="53">
        <v>129</v>
      </c>
      <c r="Q24" s="46"/>
      <c r="R24" s="47"/>
      <c r="S24" s="46"/>
      <c r="T24" s="57"/>
    </row>
    <row r="25" spans="1:20" ht="15.75">
      <c r="A25" s="39" t="s">
        <v>14</v>
      </c>
      <c r="B25" s="126"/>
      <c r="C25" s="46"/>
      <c r="D25" s="46"/>
      <c r="E25" s="49"/>
      <c r="F25" s="52">
        <v>2727</v>
      </c>
      <c r="G25" s="46">
        <v>707</v>
      </c>
      <c r="H25" s="47">
        <f>G25/F25*100</f>
        <v>25.925925925925924</v>
      </c>
      <c r="I25" s="46">
        <v>9940</v>
      </c>
      <c r="J25" s="58">
        <f t="shared" si="1"/>
        <v>140.59405940594058</v>
      </c>
      <c r="K25" s="52">
        <v>20</v>
      </c>
      <c r="L25" s="46"/>
      <c r="M25" s="46"/>
      <c r="N25" s="46"/>
      <c r="O25" s="129">
        <f>IF(N25&gt;0,N25/L25*10,"")</f>
      </c>
      <c r="P25" s="53"/>
      <c r="Q25" s="46"/>
      <c r="R25" s="47"/>
      <c r="S25" s="46"/>
      <c r="T25" s="57"/>
    </row>
    <row r="26" spans="1:20" ht="16.5" thickBot="1">
      <c r="A26" s="61" t="s">
        <v>68</v>
      </c>
      <c r="B26" s="127"/>
      <c r="C26" s="62"/>
      <c r="D26" s="62"/>
      <c r="E26" s="63"/>
      <c r="F26" s="64"/>
      <c r="G26" s="62"/>
      <c r="H26" s="46"/>
      <c r="I26" s="62"/>
      <c r="J26" s="65"/>
      <c r="K26" s="64"/>
      <c r="L26" s="62"/>
      <c r="M26" s="62"/>
      <c r="N26" s="62"/>
      <c r="O26" s="256"/>
      <c r="P26" s="66">
        <v>178</v>
      </c>
      <c r="Q26" s="259">
        <v>6.5</v>
      </c>
      <c r="R26" s="260">
        <f>Q26/P26*100</f>
        <v>3.651685393258427</v>
      </c>
      <c r="S26" s="259">
        <v>248</v>
      </c>
      <c r="T26" s="261">
        <f>IF(S26&gt;0,S26/Q26*10,"")</f>
        <v>381.53846153846155</v>
      </c>
    </row>
    <row r="27" spans="1:20" ht="16.5" thickBot="1">
      <c r="A27" s="67" t="s">
        <v>24</v>
      </c>
      <c r="B27" s="128">
        <f>SUM(B5:B25)</f>
        <v>5</v>
      </c>
      <c r="C27" s="72"/>
      <c r="D27" s="72"/>
      <c r="E27" s="76"/>
      <c r="F27" s="77">
        <f>SUM(F6:F25)</f>
        <v>11241</v>
      </c>
      <c r="G27" s="78">
        <f>SUM(G6:G25)</f>
        <v>2411</v>
      </c>
      <c r="H27" s="244">
        <f>G27/F27*100</f>
        <v>21.448269726892626</v>
      </c>
      <c r="I27" s="78">
        <f>SUM(I6:I25)</f>
        <v>23810</v>
      </c>
      <c r="J27" s="255">
        <f>IF(I27&gt;0,I27/G27*10,"")</f>
        <v>98.75570302778931</v>
      </c>
      <c r="K27" s="72">
        <f>SUM(K5:K25)</f>
        <v>1514.8</v>
      </c>
      <c r="L27" s="72">
        <f>SUM(L5:L25)</f>
        <v>101</v>
      </c>
      <c r="M27" s="257">
        <f>L27/K27*100</f>
        <v>6.667546870874043</v>
      </c>
      <c r="N27" s="72">
        <f>SUM(N5:N25)</f>
        <v>1959</v>
      </c>
      <c r="O27" s="74">
        <f>N27/L27*10</f>
        <v>193.96039603960395</v>
      </c>
      <c r="P27" s="80">
        <f>SUM(P5:P26)</f>
        <v>1622.1999999999998</v>
      </c>
      <c r="Q27" s="81">
        <f>SUM(Q5:Q26)</f>
        <v>116.5</v>
      </c>
      <c r="R27" s="82">
        <f>Q27/P27*100</f>
        <v>7.181605227468871</v>
      </c>
      <c r="S27" s="81">
        <f>SUM(S5:S26)</f>
        <v>2513</v>
      </c>
      <c r="T27" s="83">
        <f>S27/Q27*10</f>
        <v>215.70815450643778</v>
      </c>
    </row>
    <row r="28" spans="1:20" ht="16.5" thickBot="1">
      <c r="A28" s="130" t="s">
        <v>15</v>
      </c>
      <c r="B28" s="138">
        <v>15</v>
      </c>
      <c r="C28" s="134"/>
      <c r="D28" s="134"/>
      <c r="E28" s="135"/>
      <c r="F28" s="136">
        <v>13021</v>
      </c>
      <c r="G28" s="134">
        <v>405</v>
      </c>
      <c r="H28" s="205">
        <v>3.110360187389601</v>
      </c>
      <c r="I28" s="134">
        <v>3090</v>
      </c>
      <c r="J28" s="139">
        <v>76.2962962962963</v>
      </c>
      <c r="K28" s="136">
        <v>1504.9</v>
      </c>
      <c r="L28" s="134">
        <v>43.5</v>
      </c>
      <c r="M28" s="133">
        <v>2.8905575121270513</v>
      </c>
      <c r="N28" s="134">
        <v>580</v>
      </c>
      <c r="O28" s="140">
        <v>133.33333333333334</v>
      </c>
      <c r="P28" s="131">
        <v>1328.1</v>
      </c>
      <c r="Q28" s="133">
        <v>119.95</v>
      </c>
      <c r="R28" s="133">
        <v>9.031699420224381</v>
      </c>
      <c r="S28" s="134">
        <v>3400</v>
      </c>
      <c r="T28" s="140">
        <v>283.45143809920796</v>
      </c>
    </row>
  </sheetData>
  <sheetProtection/>
  <mergeCells count="6">
    <mergeCell ref="A1:T1"/>
    <mergeCell ref="P3:T3"/>
    <mergeCell ref="B3:E3"/>
    <mergeCell ref="F3:J3"/>
    <mergeCell ref="K3:O3"/>
    <mergeCell ref="A3: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4" width="6.625" style="4" customWidth="1"/>
    <col min="15" max="15" width="8.375" style="4" customWidth="1"/>
    <col min="16" max="16" width="7.25390625" style="4" customWidth="1"/>
    <col min="17" max="17" width="6.625" style="4" customWidth="1"/>
    <col min="18" max="18" width="6.75390625" style="4" customWidth="1"/>
    <col min="19" max="19" width="6.00390625" style="4" customWidth="1"/>
    <col min="20" max="20" width="5.125" style="4" customWidth="1"/>
    <col min="21" max="16384" width="9.125" style="4" customWidth="1"/>
  </cols>
  <sheetData>
    <row r="1" spans="1:17" ht="18.75">
      <c r="A1" s="625" t="s">
        <v>72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152"/>
      <c r="M1" s="632">
        <v>43348</v>
      </c>
      <c r="N1" s="633"/>
      <c r="O1" s="633"/>
      <c r="P1" s="633"/>
      <c r="Q1" s="633"/>
    </row>
    <row r="2" spans="1:17" ht="16.5" thickBot="1">
      <c r="A2" s="153"/>
      <c r="B2" s="153"/>
      <c r="C2" s="153"/>
      <c r="D2" s="153"/>
      <c r="E2" s="153"/>
      <c r="F2" s="154"/>
      <c r="G2" s="153"/>
      <c r="H2" s="153"/>
      <c r="I2" s="153"/>
      <c r="J2" s="153"/>
      <c r="K2" s="153"/>
      <c r="L2" s="153"/>
      <c r="M2" s="153"/>
      <c r="N2" s="153"/>
      <c r="O2" s="155"/>
      <c r="P2" s="155"/>
      <c r="Q2" s="155"/>
    </row>
    <row r="3" spans="1:20" ht="29.25" customHeight="1" thickBot="1">
      <c r="A3" s="626" t="s">
        <v>16</v>
      </c>
      <c r="B3" s="196" t="s">
        <v>85</v>
      </c>
      <c r="C3" s="627" t="s">
        <v>132</v>
      </c>
      <c r="D3" s="628"/>
      <c r="E3" s="629"/>
      <c r="F3" s="630" t="s">
        <v>47</v>
      </c>
      <c r="G3" s="623"/>
      <c r="H3" s="624"/>
      <c r="I3" s="630" t="s">
        <v>48</v>
      </c>
      <c r="J3" s="623"/>
      <c r="K3" s="624"/>
      <c r="L3" s="622" t="s">
        <v>73</v>
      </c>
      <c r="M3" s="623"/>
      <c r="N3" s="631"/>
      <c r="O3" s="630" t="s">
        <v>25</v>
      </c>
      <c r="P3" s="623"/>
      <c r="Q3" s="624"/>
      <c r="R3" s="622" t="s">
        <v>74</v>
      </c>
      <c r="S3" s="623"/>
      <c r="T3" s="624"/>
    </row>
    <row r="4" spans="1:20" ht="80.25" customHeight="1" thickBot="1">
      <c r="A4" s="626"/>
      <c r="B4" s="198" t="s">
        <v>76</v>
      </c>
      <c r="C4" s="156" t="s">
        <v>75</v>
      </c>
      <c r="D4" s="157" t="s">
        <v>76</v>
      </c>
      <c r="E4" s="158" t="s">
        <v>0</v>
      </c>
      <c r="F4" s="156" t="s">
        <v>75</v>
      </c>
      <c r="G4" s="157" t="s">
        <v>76</v>
      </c>
      <c r="H4" s="158" t="s">
        <v>0</v>
      </c>
      <c r="I4" s="156" t="s">
        <v>75</v>
      </c>
      <c r="J4" s="157" t="s">
        <v>76</v>
      </c>
      <c r="K4" s="158" t="s">
        <v>0</v>
      </c>
      <c r="L4" s="159" t="s">
        <v>75</v>
      </c>
      <c r="M4" s="157" t="s">
        <v>76</v>
      </c>
      <c r="N4" s="160" t="s">
        <v>0</v>
      </c>
      <c r="O4" s="156" t="s">
        <v>75</v>
      </c>
      <c r="P4" s="157" t="s">
        <v>76</v>
      </c>
      <c r="Q4" s="158" t="s">
        <v>0</v>
      </c>
      <c r="R4" s="159" t="s">
        <v>75</v>
      </c>
      <c r="S4" s="157" t="s">
        <v>76</v>
      </c>
      <c r="T4" s="158" t="s">
        <v>0</v>
      </c>
    </row>
    <row r="5" spans="1:20" ht="15.75">
      <c r="A5" s="161" t="s">
        <v>1</v>
      </c>
      <c r="B5" s="161"/>
      <c r="C5" s="162"/>
      <c r="D5" s="163"/>
      <c r="E5" s="164"/>
      <c r="F5" s="165"/>
      <c r="G5" s="166"/>
      <c r="H5" s="167"/>
      <c r="I5" s="168"/>
      <c r="J5" s="169"/>
      <c r="K5" s="170"/>
      <c r="L5" s="171"/>
      <c r="M5" s="200"/>
      <c r="N5" s="172"/>
      <c r="O5" s="165"/>
      <c r="P5" s="169"/>
      <c r="Q5" s="170"/>
      <c r="R5" s="173"/>
      <c r="S5" s="174"/>
      <c r="T5" s="175"/>
    </row>
    <row r="6" spans="1:20" s="409" customFormat="1" ht="15.75">
      <c r="A6" s="410" t="s">
        <v>77</v>
      </c>
      <c r="B6" s="411">
        <f>D6+P6+S6</f>
        <v>5674</v>
      </c>
      <c r="C6" s="412">
        <f aca="true" t="shared" si="0" ref="C6:D21">F6+I6+L6</f>
        <v>2020</v>
      </c>
      <c r="D6" s="413">
        <f t="shared" si="0"/>
        <v>2694</v>
      </c>
      <c r="E6" s="414">
        <f aca="true" t="shared" si="1" ref="E6:E13">D6/C6*100</f>
        <v>133.36633663366337</v>
      </c>
      <c r="F6" s="415">
        <v>2020</v>
      </c>
      <c r="G6" s="416">
        <v>2439</v>
      </c>
      <c r="H6" s="417">
        <f aca="true" t="shared" si="2" ref="H6:H13">G6/F6*100</f>
        <v>120.74257425742574</v>
      </c>
      <c r="I6" s="415"/>
      <c r="J6" s="418">
        <v>255</v>
      </c>
      <c r="K6" s="419"/>
      <c r="L6" s="420"/>
      <c r="M6" s="421"/>
      <c r="N6" s="422"/>
      <c r="O6" s="423"/>
      <c r="P6" s="418">
        <v>2980</v>
      </c>
      <c r="Q6" s="424"/>
      <c r="R6" s="425"/>
      <c r="S6" s="426"/>
      <c r="T6" s="427"/>
    </row>
    <row r="7" spans="1:20" s="409" customFormat="1" ht="15.75">
      <c r="A7" s="438" t="s">
        <v>78</v>
      </c>
      <c r="B7" s="411">
        <f aca="true" t="shared" si="3" ref="B7:B25">D7+P7+S7</f>
        <v>10533</v>
      </c>
      <c r="C7" s="412">
        <f t="shared" si="0"/>
        <v>9170</v>
      </c>
      <c r="D7" s="413">
        <f t="shared" si="0"/>
        <v>10533</v>
      </c>
      <c r="E7" s="414">
        <f t="shared" si="1"/>
        <v>114.86368593238822</v>
      </c>
      <c r="F7" s="415">
        <v>8170</v>
      </c>
      <c r="G7" s="416">
        <v>8722</v>
      </c>
      <c r="H7" s="417">
        <f t="shared" si="2"/>
        <v>106.75642594859241</v>
      </c>
      <c r="I7" s="415">
        <v>1000</v>
      </c>
      <c r="J7" s="418">
        <v>1811</v>
      </c>
      <c r="K7" s="419">
        <f>J7/I7*100</f>
        <v>181.1</v>
      </c>
      <c r="L7" s="420"/>
      <c r="M7" s="421"/>
      <c r="N7" s="428"/>
      <c r="O7" s="429"/>
      <c r="P7" s="430"/>
      <c r="Q7" s="419"/>
      <c r="R7" s="425"/>
      <c r="S7" s="426"/>
      <c r="T7" s="427"/>
    </row>
    <row r="8" spans="1:20" s="409" customFormat="1" ht="15.75">
      <c r="A8" s="438" t="s">
        <v>2</v>
      </c>
      <c r="B8" s="411">
        <f t="shared" si="3"/>
        <v>2053</v>
      </c>
      <c r="C8" s="412">
        <f t="shared" si="0"/>
        <v>2974</v>
      </c>
      <c r="D8" s="413">
        <f>G8+J8+M8</f>
        <v>1823</v>
      </c>
      <c r="E8" s="414">
        <f t="shared" si="1"/>
        <v>61.2979152656355</v>
      </c>
      <c r="F8" s="415">
        <v>2844</v>
      </c>
      <c r="G8" s="416">
        <v>1466</v>
      </c>
      <c r="H8" s="417">
        <f t="shared" si="2"/>
        <v>51.54711673699015</v>
      </c>
      <c r="I8" s="415">
        <v>50</v>
      </c>
      <c r="J8" s="418">
        <v>277</v>
      </c>
      <c r="K8" s="419">
        <f>J8/I8*100</f>
        <v>554</v>
      </c>
      <c r="L8" s="431">
        <v>80</v>
      </c>
      <c r="M8" s="421">
        <v>80</v>
      </c>
      <c r="N8" s="422">
        <f>M8/L8*100</f>
        <v>100</v>
      </c>
      <c r="O8" s="429">
        <v>300</v>
      </c>
      <c r="P8" s="430">
        <v>230</v>
      </c>
      <c r="Q8" s="419">
        <f>P8/O8*100</f>
        <v>76.66666666666667</v>
      </c>
      <c r="R8" s="425"/>
      <c r="S8" s="426"/>
      <c r="T8" s="427"/>
    </row>
    <row r="9" spans="1:20" s="409" customFormat="1" ht="15.75">
      <c r="A9" s="438" t="s">
        <v>3</v>
      </c>
      <c r="B9" s="411">
        <f t="shared" si="3"/>
        <v>12136</v>
      </c>
      <c r="C9" s="412">
        <f aca="true" t="shared" si="4" ref="C9:D25">F9+I9+L9</f>
        <v>13650</v>
      </c>
      <c r="D9" s="413">
        <f t="shared" si="0"/>
        <v>10304</v>
      </c>
      <c r="E9" s="414">
        <f t="shared" si="1"/>
        <v>75.48717948717949</v>
      </c>
      <c r="F9" s="415">
        <v>11650</v>
      </c>
      <c r="G9" s="416">
        <v>10304</v>
      </c>
      <c r="H9" s="417">
        <f t="shared" si="2"/>
        <v>88.44635193133047</v>
      </c>
      <c r="I9" s="415">
        <v>2000</v>
      </c>
      <c r="J9" s="418"/>
      <c r="K9" s="419"/>
      <c r="L9" s="432"/>
      <c r="M9" s="421"/>
      <c r="N9" s="428"/>
      <c r="O9" s="429">
        <v>2000</v>
      </c>
      <c r="P9" s="430">
        <v>1832</v>
      </c>
      <c r="Q9" s="419">
        <f>P9/O9*100</f>
        <v>91.60000000000001</v>
      </c>
      <c r="R9" s="425"/>
      <c r="S9" s="426"/>
      <c r="T9" s="427"/>
    </row>
    <row r="10" spans="1:20" s="409" customFormat="1" ht="15.75">
      <c r="A10" s="438" t="s">
        <v>79</v>
      </c>
      <c r="B10" s="411">
        <f t="shared" si="3"/>
        <v>12837</v>
      </c>
      <c r="C10" s="412">
        <f t="shared" si="4"/>
        <v>13718</v>
      </c>
      <c r="D10" s="413">
        <f t="shared" si="0"/>
        <v>12837</v>
      </c>
      <c r="E10" s="414">
        <f t="shared" si="1"/>
        <v>93.57778101764106</v>
      </c>
      <c r="F10" s="415">
        <v>12718</v>
      </c>
      <c r="G10" s="416">
        <v>11912</v>
      </c>
      <c r="H10" s="417">
        <f t="shared" si="2"/>
        <v>93.66252555433245</v>
      </c>
      <c r="I10" s="415">
        <v>1000</v>
      </c>
      <c r="J10" s="418">
        <v>925</v>
      </c>
      <c r="K10" s="419">
        <f>J10/I10*100</f>
        <v>92.5</v>
      </c>
      <c r="L10" s="432"/>
      <c r="M10" s="421"/>
      <c r="N10" s="428"/>
      <c r="O10" s="429"/>
      <c r="P10" s="430"/>
      <c r="Q10" s="419"/>
      <c r="R10" s="425"/>
      <c r="S10" s="426"/>
      <c r="T10" s="427"/>
    </row>
    <row r="11" spans="1:20" s="409" customFormat="1" ht="15.75">
      <c r="A11" s="438" t="s">
        <v>4</v>
      </c>
      <c r="B11" s="411">
        <f t="shared" si="3"/>
        <v>18878</v>
      </c>
      <c r="C11" s="412">
        <f t="shared" si="4"/>
        <v>21698</v>
      </c>
      <c r="D11" s="413">
        <f t="shared" si="0"/>
        <v>18878</v>
      </c>
      <c r="E11" s="414">
        <f t="shared" si="1"/>
        <v>87.00341045257628</v>
      </c>
      <c r="F11" s="415">
        <v>20548</v>
      </c>
      <c r="G11" s="416">
        <v>18878</v>
      </c>
      <c r="H11" s="417">
        <f t="shared" si="2"/>
        <v>91.87268833949777</v>
      </c>
      <c r="I11" s="415">
        <v>1150</v>
      </c>
      <c r="J11" s="418"/>
      <c r="K11" s="419"/>
      <c r="L11" s="432"/>
      <c r="M11" s="421"/>
      <c r="N11" s="428"/>
      <c r="O11" s="429">
        <v>1000</v>
      </c>
      <c r="P11" s="430"/>
      <c r="Q11" s="419"/>
      <c r="R11" s="425"/>
      <c r="S11" s="426"/>
      <c r="T11" s="427"/>
    </row>
    <row r="12" spans="1:20" s="409" customFormat="1" ht="15.75">
      <c r="A12" s="438" t="s">
        <v>5</v>
      </c>
      <c r="B12" s="411">
        <f t="shared" si="3"/>
        <v>31733</v>
      </c>
      <c r="C12" s="412">
        <f t="shared" si="4"/>
        <v>32157</v>
      </c>
      <c r="D12" s="413">
        <f t="shared" si="0"/>
        <v>31733</v>
      </c>
      <c r="E12" s="414">
        <f t="shared" si="1"/>
        <v>98.68146904251019</v>
      </c>
      <c r="F12" s="415">
        <v>28238</v>
      </c>
      <c r="G12" s="416">
        <v>29600</v>
      </c>
      <c r="H12" s="417">
        <f t="shared" si="2"/>
        <v>104.82328776825554</v>
      </c>
      <c r="I12" s="415">
        <v>3919</v>
      </c>
      <c r="J12" s="418">
        <v>2133</v>
      </c>
      <c r="K12" s="419">
        <f>J12/I12*100</f>
        <v>54.42714978310793</v>
      </c>
      <c r="L12" s="432"/>
      <c r="M12" s="421"/>
      <c r="N12" s="428"/>
      <c r="O12" s="429">
        <v>179</v>
      </c>
      <c r="P12" s="430"/>
      <c r="Q12" s="419"/>
      <c r="R12" s="425"/>
      <c r="S12" s="426"/>
      <c r="T12" s="427"/>
    </row>
    <row r="13" spans="1:20" s="409" customFormat="1" ht="15.75">
      <c r="A13" s="438" t="s">
        <v>6</v>
      </c>
      <c r="B13" s="411">
        <f t="shared" si="3"/>
        <v>11684</v>
      </c>
      <c r="C13" s="412">
        <f t="shared" si="4"/>
        <v>12366</v>
      </c>
      <c r="D13" s="413">
        <f t="shared" si="0"/>
        <v>11684</v>
      </c>
      <c r="E13" s="414">
        <f t="shared" si="1"/>
        <v>94.48487789099143</v>
      </c>
      <c r="F13" s="415">
        <v>11846</v>
      </c>
      <c r="G13" s="416">
        <v>11384</v>
      </c>
      <c r="H13" s="417">
        <f t="shared" si="2"/>
        <v>96.09994934999155</v>
      </c>
      <c r="I13" s="415">
        <v>520</v>
      </c>
      <c r="J13" s="418">
        <v>300</v>
      </c>
      <c r="K13" s="419">
        <f>J13/I13*100</f>
        <v>57.692307692307686</v>
      </c>
      <c r="L13" s="432"/>
      <c r="M13" s="421"/>
      <c r="N13" s="428"/>
      <c r="O13" s="429"/>
      <c r="P13" s="430"/>
      <c r="Q13" s="419"/>
      <c r="R13" s="425"/>
      <c r="S13" s="426"/>
      <c r="T13" s="427"/>
    </row>
    <row r="14" spans="1:20" s="409" customFormat="1" ht="18" customHeight="1">
      <c r="A14" s="438" t="s">
        <v>7</v>
      </c>
      <c r="B14" s="411">
        <f t="shared" si="3"/>
        <v>12830</v>
      </c>
      <c r="C14" s="412">
        <f t="shared" si="4"/>
        <v>14799</v>
      </c>
      <c r="D14" s="413">
        <f t="shared" si="0"/>
        <v>12830</v>
      </c>
      <c r="E14" s="414">
        <f aca="true" t="shared" si="5" ref="E14:E21">D14/C14*100</f>
        <v>86.6950469626326</v>
      </c>
      <c r="F14" s="415">
        <v>14726</v>
      </c>
      <c r="G14" s="416">
        <v>12750</v>
      </c>
      <c r="H14" s="417">
        <f aca="true" t="shared" si="6" ref="H14:H21">G14/F14*100</f>
        <v>86.58155643080266</v>
      </c>
      <c r="I14" s="415">
        <v>73</v>
      </c>
      <c r="J14" s="418">
        <v>80</v>
      </c>
      <c r="K14" s="419">
        <f>J14/I14*100</f>
        <v>109.58904109589041</v>
      </c>
      <c r="L14" s="432"/>
      <c r="M14" s="421"/>
      <c r="N14" s="428"/>
      <c r="O14" s="429"/>
      <c r="P14" s="430"/>
      <c r="Q14" s="419"/>
      <c r="R14" s="425"/>
      <c r="S14" s="426"/>
      <c r="T14" s="427"/>
    </row>
    <row r="15" spans="1:20" s="409" customFormat="1" ht="15.75">
      <c r="A15" s="438" t="s">
        <v>8</v>
      </c>
      <c r="B15" s="411">
        <f t="shared" si="3"/>
        <v>10016</v>
      </c>
      <c r="C15" s="412">
        <f t="shared" si="4"/>
        <v>9525</v>
      </c>
      <c r="D15" s="413">
        <f t="shared" si="0"/>
        <v>9867</v>
      </c>
      <c r="E15" s="414">
        <f t="shared" si="5"/>
        <v>103.59055118110237</v>
      </c>
      <c r="F15" s="415">
        <v>9525</v>
      </c>
      <c r="G15" s="416">
        <v>8830</v>
      </c>
      <c r="H15" s="417">
        <f t="shared" si="6"/>
        <v>92.70341207349081</v>
      </c>
      <c r="I15" s="415"/>
      <c r="J15" s="418">
        <v>915</v>
      </c>
      <c r="K15" s="419"/>
      <c r="L15" s="432"/>
      <c r="M15" s="421">
        <v>122</v>
      </c>
      <c r="N15" s="428"/>
      <c r="O15" s="429">
        <v>1210</v>
      </c>
      <c r="P15" s="430"/>
      <c r="Q15" s="419"/>
      <c r="R15" s="425"/>
      <c r="S15" s="430">
        <v>149</v>
      </c>
      <c r="T15" s="427"/>
    </row>
    <row r="16" spans="1:20" s="409" customFormat="1" ht="15.75">
      <c r="A16" s="438" t="s">
        <v>9</v>
      </c>
      <c r="B16" s="411">
        <f t="shared" si="3"/>
        <v>6885</v>
      </c>
      <c r="C16" s="412">
        <f t="shared" si="4"/>
        <v>7825</v>
      </c>
      <c r="D16" s="413">
        <f t="shared" si="0"/>
        <v>6885</v>
      </c>
      <c r="E16" s="414">
        <f t="shared" si="5"/>
        <v>87.98722044728434</v>
      </c>
      <c r="F16" s="415">
        <v>7525</v>
      </c>
      <c r="G16" s="416">
        <v>6585</v>
      </c>
      <c r="H16" s="417">
        <f t="shared" si="6"/>
        <v>87.50830564784053</v>
      </c>
      <c r="I16" s="415">
        <v>300</v>
      </c>
      <c r="J16" s="418">
        <v>300</v>
      </c>
      <c r="K16" s="419">
        <f>J16/I16*100</f>
        <v>100</v>
      </c>
      <c r="L16" s="432"/>
      <c r="M16" s="421"/>
      <c r="N16" s="422"/>
      <c r="O16" s="429"/>
      <c r="P16" s="430"/>
      <c r="Q16" s="419"/>
      <c r="R16" s="425"/>
      <c r="S16" s="426"/>
      <c r="T16" s="427"/>
    </row>
    <row r="17" spans="1:20" s="409" customFormat="1" ht="15.75">
      <c r="A17" s="438" t="s">
        <v>80</v>
      </c>
      <c r="B17" s="411">
        <f t="shared" si="3"/>
        <v>13464</v>
      </c>
      <c r="C17" s="412">
        <f t="shared" si="4"/>
        <v>13461</v>
      </c>
      <c r="D17" s="413">
        <f t="shared" si="0"/>
        <v>13464</v>
      </c>
      <c r="E17" s="414">
        <f t="shared" si="5"/>
        <v>100.02228660574994</v>
      </c>
      <c r="F17" s="415">
        <v>13205</v>
      </c>
      <c r="G17" s="416">
        <v>13464</v>
      </c>
      <c r="H17" s="417">
        <f t="shared" si="6"/>
        <v>101.9613782658084</v>
      </c>
      <c r="I17" s="415">
        <v>256</v>
      </c>
      <c r="J17" s="418"/>
      <c r="K17" s="419"/>
      <c r="L17" s="432"/>
      <c r="M17" s="421"/>
      <c r="N17" s="422"/>
      <c r="O17" s="429"/>
      <c r="P17" s="430"/>
      <c r="Q17" s="419"/>
      <c r="R17" s="425"/>
      <c r="S17" s="426"/>
      <c r="T17" s="427"/>
    </row>
    <row r="18" spans="1:20" s="409" customFormat="1" ht="15.75">
      <c r="A18" s="438" t="s">
        <v>10</v>
      </c>
      <c r="B18" s="411">
        <f t="shared" si="3"/>
        <v>4778</v>
      </c>
      <c r="C18" s="412">
        <f t="shared" si="4"/>
        <v>4771</v>
      </c>
      <c r="D18" s="413">
        <f t="shared" si="0"/>
        <v>4778</v>
      </c>
      <c r="E18" s="414">
        <f t="shared" si="5"/>
        <v>100.14671976524838</v>
      </c>
      <c r="F18" s="415">
        <v>4741</v>
      </c>
      <c r="G18" s="416">
        <v>4778</v>
      </c>
      <c r="H18" s="417">
        <f t="shared" si="6"/>
        <v>100.78042607044928</v>
      </c>
      <c r="I18" s="415"/>
      <c r="J18" s="418"/>
      <c r="K18" s="419"/>
      <c r="L18" s="431">
        <v>30</v>
      </c>
      <c r="M18" s="421"/>
      <c r="N18" s="428"/>
      <c r="O18" s="429"/>
      <c r="P18" s="430"/>
      <c r="Q18" s="419"/>
      <c r="R18" s="425"/>
      <c r="S18" s="426"/>
      <c r="T18" s="427"/>
    </row>
    <row r="19" spans="1:20" s="409" customFormat="1" ht="15.75">
      <c r="A19" s="438" t="s">
        <v>11</v>
      </c>
      <c r="B19" s="411">
        <f t="shared" si="3"/>
        <v>5853</v>
      </c>
      <c r="C19" s="412">
        <f t="shared" si="4"/>
        <v>9075</v>
      </c>
      <c r="D19" s="413">
        <f t="shared" si="0"/>
        <v>5733</v>
      </c>
      <c r="E19" s="414">
        <f t="shared" si="5"/>
        <v>63.17355371900827</v>
      </c>
      <c r="F19" s="415">
        <v>7925</v>
      </c>
      <c r="G19" s="416">
        <v>5028</v>
      </c>
      <c r="H19" s="417">
        <f t="shared" si="6"/>
        <v>63.444794952681384</v>
      </c>
      <c r="I19" s="415">
        <v>800</v>
      </c>
      <c r="J19" s="418">
        <v>705</v>
      </c>
      <c r="K19" s="419">
        <f>J19/I19*100</f>
        <v>88.125</v>
      </c>
      <c r="L19" s="431">
        <v>350</v>
      </c>
      <c r="M19" s="421"/>
      <c r="N19" s="422"/>
      <c r="O19" s="429">
        <v>350</v>
      </c>
      <c r="P19" s="430">
        <v>120</v>
      </c>
      <c r="Q19" s="419">
        <f>P19/O19*100</f>
        <v>34.285714285714285</v>
      </c>
      <c r="R19" s="425"/>
      <c r="S19" s="426"/>
      <c r="T19" s="427"/>
    </row>
    <row r="20" spans="1:20" s="409" customFormat="1" ht="15.75">
      <c r="A20" s="438" t="s">
        <v>81</v>
      </c>
      <c r="B20" s="411">
        <f t="shared" si="3"/>
        <v>12987</v>
      </c>
      <c r="C20" s="412">
        <f t="shared" si="4"/>
        <v>16238</v>
      </c>
      <c r="D20" s="413">
        <f t="shared" si="0"/>
        <v>12987</v>
      </c>
      <c r="E20" s="414">
        <f t="shared" si="5"/>
        <v>79.97906146077102</v>
      </c>
      <c r="F20" s="415">
        <v>15988</v>
      </c>
      <c r="G20" s="416">
        <v>12812</v>
      </c>
      <c r="H20" s="417">
        <f t="shared" si="6"/>
        <v>80.1351013259945</v>
      </c>
      <c r="I20" s="415">
        <v>250</v>
      </c>
      <c r="J20" s="418">
        <v>175</v>
      </c>
      <c r="K20" s="419">
        <f>J20/I20*100</f>
        <v>70</v>
      </c>
      <c r="L20" s="432"/>
      <c r="M20" s="421"/>
      <c r="N20" s="428"/>
      <c r="O20" s="429"/>
      <c r="P20" s="430"/>
      <c r="Q20" s="419"/>
      <c r="R20" s="425"/>
      <c r="S20" s="426"/>
      <c r="T20" s="427"/>
    </row>
    <row r="21" spans="1:20" s="409" customFormat="1" ht="15.75">
      <c r="A21" s="438" t="s">
        <v>82</v>
      </c>
      <c r="B21" s="411">
        <f t="shared" si="3"/>
        <v>6700</v>
      </c>
      <c r="C21" s="412">
        <f t="shared" si="4"/>
        <v>12010</v>
      </c>
      <c r="D21" s="413">
        <f t="shared" si="0"/>
        <v>6700</v>
      </c>
      <c r="E21" s="414">
        <f t="shared" si="5"/>
        <v>55.786844296419645</v>
      </c>
      <c r="F21" s="415">
        <v>12010</v>
      </c>
      <c r="G21" s="416">
        <v>6700</v>
      </c>
      <c r="H21" s="417">
        <f t="shared" si="6"/>
        <v>55.786844296419645</v>
      </c>
      <c r="I21" s="415"/>
      <c r="J21" s="418"/>
      <c r="K21" s="419"/>
      <c r="L21" s="432"/>
      <c r="M21" s="421"/>
      <c r="N21" s="422"/>
      <c r="O21" s="429"/>
      <c r="P21" s="430"/>
      <c r="Q21" s="419"/>
      <c r="R21" s="425"/>
      <c r="S21" s="426"/>
      <c r="T21" s="427"/>
    </row>
    <row r="22" spans="1:20" s="409" customFormat="1" ht="15.75">
      <c r="A22" s="438" t="s">
        <v>12</v>
      </c>
      <c r="B22" s="411">
        <f t="shared" si="3"/>
        <v>3914</v>
      </c>
      <c r="C22" s="412">
        <f t="shared" si="4"/>
        <v>8287</v>
      </c>
      <c r="D22" s="413">
        <f t="shared" si="4"/>
        <v>3914</v>
      </c>
      <c r="E22" s="414">
        <f>D22/C22*100</f>
        <v>47.23060214794256</v>
      </c>
      <c r="F22" s="415">
        <v>7787</v>
      </c>
      <c r="G22" s="416">
        <v>3414</v>
      </c>
      <c r="H22" s="417">
        <f>G22/F22*100</f>
        <v>43.84230127134969</v>
      </c>
      <c r="I22" s="415">
        <v>500</v>
      </c>
      <c r="J22" s="418">
        <v>500</v>
      </c>
      <c r="K22" s="419">
        <f>J22/I22*100</f>
        <v>100</v>
      </c>
      <c r="L22" s="432"/>
      <c r="M22" s="421"/>
      <c r="N22" s="428"/>
      <c r="O22" s="433"/>
      <c r="P22" s="418"/>
      <c r="Q22" s="419"/>
      <c r="R22" s="425"/>
      <c r="S22" s="426"/>
      <c r="T22" s="427"/>
    </row>
    <row r="23" spans="1:20" s="409" customFormat="1" ht="15.75">
      <c r="A23" s="438" t="s">
        <v>13</v>
      </c>
      <c r="B23" s="411">
        <f t="shared" si="3"/>
        <v>13856</v>
      </c>
      <c r="C23" s="412">
        <f t="shared" si="4"/>
        <v>17500</v>
      </c>
      <c r="D23" s="413">
        <f t="shared" si="4"/>
        <v>13856</v>
      </c>
      <c r="E23" s="414">
        <f>D23/C23*100</f>
        <v>79.17714285714285</v>
      </c>
      <c r="F23" s="415">
        <v>16750</v>
      </c>
      <c r="G23" s="416">
        <v>13008</v>
      </c>
      <c r="H23" s="417">
        <f>G23/F23*100</f>
        <v>77.65970149253731</v>
      </c>
      <c r="I23" s="415">
        <v>750</v>
      </c>
      <c r="J23" s="418">
        <v>848</v>
      </c>
      <c r="K23" s="419">
        <f>J23/I23*100</f>
        <v>113.06666666666668</v>
      </c>
      <c r="L23" s="432"/>
      <c r="M23" s="421"/>
      <c r="N23" s="428"/>
      <c r="O23" s="433"/>
      <c r="P23" s="418"/>
      <c r="Q23" s="419"/>
      <c r="R23" s="425"/>
      <c r="S23" s="426"/>
      <c r="T23" s="434"/>
    </row>
    <row r="24" spans="1:20" s="409" customFormat="1" ht="15.75">
      <c r="A24" s="438" t="s">
        <v>83</v>
      </c>
      <c r="B24" s="411">
        <f t="shared" si="3"/>
        <v>7584</v>
      </c>
      <c r="C24" s="412">
        <f t="shared" si="4"/>
        <v>18141</v>
      </c>
      <c r="D24" s="413">
        <f t="shared" si="4"/>
        <v>7584</v>
      </c>
      <c r="E24" s="414">
        <f>D24/C24*100</f>
        <v>41.805854142550025</v>
      </c>
      <c r="F24" s="415">
        <v>18141</v>
      </c>
      <c r="G24" s="416">
        <v>7584</v>
      </c>
      <c r="H24" s="417">
        <f>G24/F24*100</f>
        <v>41.805854142550025</v>
      </c>
      <c r="I24" s="415"/>
      <c r="J24" s="418"/>
      <c r="K24" s="419"/>
      <c r="L24" s="432"/>
      <c r="M24" s="421"/>
      <c r="N24" s="428"/>
      <c r="O24" s="433"/>
      <c r="P24" s="418"/>
      <c r="Q24" s="419"/>
      <c r="R24" s="425"/>
      <c r="S24" s="426"/>
      <c r="T24" s="427"/>
    </row>
    <row r="25" spans="1:20" s="409" customFormat="1" ht="15.75">
      <c r="A25" s="438" t="s">
        <v>14</v>
      </c>
      <c r="B25" s="411">
        <f t="shared" si="3"/>
        <v>20543</v>
      </c>
      <c r="C25" s="412">
        <f t="shared" si="4"/>
        <v>24816</v>
      </c>
      <c r="D25" s="413">
        <f t="shared" si="4"/>
        <v>20336</v>
      </c>
      <c r="E25" s="414">
        <f>D25/C25*100</f>
        <v>81.9471308833011</v>
      </c>
      <c r="F25" s="415">
        <v>23844</v>
      </c>
      <c r="G25" s="416">
        <v>17757</v>
      </c>
      <c r="H25" s="417">
        <f>G25/F25*100</f>
        <v>74.47156517362859</v>
      </c>
      <c r="I25" s="415">
        <v>972</v>
      </c>
      <c r="J25" s="418">
        <v>2569</v>
      </c>
      <c r="K25" s="419">
        <f>J25/I25*100</f>
        <v>264.30041152263374</v>
      </c>
      <c r="L25" s="432"/>
      <c r="M25" s="421">
        <v>10</v>
      </c>
      <c r="N25" s="422"/>
      <c r="O25" s="433">
        <v>220</v>
      </c>
      <c r="P25" s="418">
        <v>207</v>
      </c>
      <c r="Q25" s="419">
        <f>P25/O25*100</f>
        <v>94.0909090909091</v>
      </c>
      <c r="R25" s="425"/>
      <c r="S25" s="426"/>
      <c r="T25" s="427"/>
    </row>
    <row r="26" spans="1:20" ht="15.75">
      <c r="A26" s="177" t="s">
        <v>84</v>
      </c>
      <c r="B26" s="197">
        <f>SUM(B6:B25)</f>
        <v>224938</v>
      </c>
      <c r="C26" s="178">
        <f>SUM(F26,I26,L26)</f>
        <v>264201</v>
      </c>
      <c r="D26" s="179">
        <f>SUM(D6:D25)</f>
        <v>219420</v>
      </c>
      <c r="E26" s="238">
        <f>D26/C26*100</f>
        <v>83.05040480543224</v>
      </c>
      <c r="F26" s="180">
        <f>SUM(F5:F25)</f>
        <v>250201</v>
      </c>
      <c r="G26" s="181">
        <f>SUM(G6:G25)</f>
        <v>207415</v>
      </c>
      <c r="H26" s="240">
        <f>G26/F26*100</f>
        <v>82.89934892346554</v>
      </c>
      <c r="I26" s="180">
        <f>SUM(I5:I25)</f>
        <v>13540</v>
      </c>
      <c r="J26" s="181">
        <f>SUM(J6:J25)</f>
        <v>11793</v>
      </c>
      <c r="K26" s="242">
        <f>J26/I26*100</f>
        <v>87.09748892171343</v>
      </c>
      <c r="L26" s="182">
        <f>SUM(L5:L25)</f>
        <v>460</v>
      </c>
      <c r="M26" s="181">
        <f>SUM(M6:M25)</f>
        <v>212</v>
      </c>
      <c r="N26" s="243">
        <f>M26/L26*100</f>
        <v>46.08695652173913</v>
      </c>
      <c r="O26" s="183">
        <f>SUM(O5:O25)</f>
        <v>5259</v>
      </c>
      <c r="P26" s="181">
        <f>SUM(P6:P25)</f>
        <v>5369</v>
      </c>
      <c r="Q26" s="184">
        <f>P26/O26*100</f>
        <v>102.09165240540025</v>
      </c>
      <c r="R26" s="182">
        <f>SUM(R5:R25)</f>
        <v>0</v>
      </c>
      <c r="S26" s="185">
        <f>SUM(S5:S25)</f>
        <v>149</v>
      </c>
      <c r="T26" s="176"/>
    </row>
    <row r="27" spans="1:20" ht="16.5" thickBot="1">
      <c r="A27" s="186" t="s">
        <v>15</v>
      </c>
      <c r="B27" s="199">
        <f>D27+P27</f>
        <v>167847</v>
      </c>
      <c r="C27" s="187">
        <v>267690</v>
      </c>
      <c r="D27" s="188">
        <v>163771</v>
      </c>
      <c r="E27" s="239">
        <v>61.17934924726362</v>
      </c>
      <c r="F27" s="189">
        <v>240813</v>
      </c>
      <c r="G27" s="190">
        <v>149735</v>
      </c>
      <c r="H27" s="241">
        <v>62.17895213298286</v>
      </c>
      <c r="I27" s="189">
        <v>26797</v>
      </c>
      <c r="J27" s="190">
        <v>13936</v>
      </c>
      <c r="K27" s="191">
        <v>52.00582154718811</v>
      </c>
      <c r="L27" s="192">
        <v>80</v>
      </c>
      <c r="M27" s="193">
        <v>100</v>
      </c>
      <c r="N27" s="194">
        <v>125</v>
      </c>
      <c r="O27" s="189">
        <v>3450</v>
      </c>
      <c r="P27" s="190">
        <v>4076</v>
      </c>
      <c r="Q27" s="191">
        <v>118.14492753623189</v>
      </c>
      <c r="R27" s="195">
        <v>0</v>
      </c>
      <c r="S27" s="193">
        <v>0</v>
      </c>
      <c r="T27" s="191">
        <v>0</v>
      </c>
    </row>
  </sheetData>
  <sheetProtection/>
  <mergeCells count="9">
    <mergeCell ref="R3:T3"/>
    <mergeCell ref="A1:K1"/>
    <mergeCell ref="A3:A4"/>
    <mergeCell ref="C3:E3"/>
    <mergeCell ref="F3:H3"/>
    <mergeCell ref="I3:K3"/>
    <mergeCell ref="L3:N3"/>
    <mergeCell ref="O3:Q3"/>
    <mergeCell ref="M1:Q1"/>
  </mergeCell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30.75390625" style="4" customWidth="1"/>
    <col min="2" max="2" width="0.12890625" style="4" hidden="1" customWidth="1"/>
    <col min="3" max="3" width="13.25390625" style="4" hidden="1" customWidth="1"/>
    <col min="4" max="4" width="12.375" style="4" hidden="1" customWidth="1"/>
    <col min="5" max="5" width="11.00390625" style="4" hidden="1" customWidth="1"/>
    <col min="6" max="6" width="9.75390625" style="4" hidden="1" customWidth="1"/>
    <col min="7" max="7" width="11.125" style="4" hidden="1" customWidth="1"/>
    <col min="8" max="8" width="9.75390625" style="4" hidden="1" customWidth="1"/>
    <col min="9" max="9" width="8.87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34" t="s">
        <v>121</v>
      </c>
      <c r="B1" s="635"/>
      <c r="C1" s="635"/>
      <c r="D1" s="635"/>
      <c r="E1" s="635"/>
      <c r="F1" s="635"/>
      <c r="G1" s="636"/>
      <c r="H1" s="637"/>
      <c r="I1" s="637"/>
      <c r="J1" s="637"/>
      <c r="K1" s="637"/>
      <c r="L1" s="527">
        <v>43348</v>
      </c>
    </row>
    <row r="2" spans="1:9" ht="19.5" thickBot="1">
      <c r="A2" s="528"/>
      <c r="F2" s="644"/>
      <c r="G2" s="644"/>
      <c r="H2" s="645"/>
      <c r="I2" s="645"/>
    </row>
    <row r="3" spans="1:12" ht="19.5" thickBot="1">
      <c r="A3" s="646" t="s">
        <v>122</v>
      </c>
      <c r="B3" s="647" t="s">
        <v>123</v>
      </c>
      <c r="C3" s="648"/>
      <c r="D3" s="648"/>
      <c r="E3" s="648"/>
      <c r="F3" s="648"/>
      <c r="G3" s="648"/>
      <c r="H3" s="648"/>
      <c r="I3" s="649"/>
      <c r="J3" s="638" t="s">
        <v>124</v>
      </c>
      <c r="K3" s="639"/>
      <c r="L3" s="640"/>
    </row>
    <row r="4" spans="1:12" ht="19.5" thickBot="1">
      <c r="A4" s="646"/>
      <c r="B4" s="647" t="s">
        <v>125</v>
      </c>
      <c r="C4" s="648"/>
      <c r="D4" s="648"/>
      <c r="E4" s="648"/>
      <c r="F4" s="648" t="s">
        <v>126</v>
      </c>
      <c r="G4" s="648"/>
      <c r="H4" s="648"/>
      <c r="I4" s="649"/>
      <c r="J4" s="641"/>
      <c r="K4" s="642"/>
      <c r="L4" s="643"/>
    </row>
    <row r="5" spans="1:12" ht="19.5" thickBot="1">
      <c r="A5" s="646"/>
      <c r="B5" s="529" t="s">
        <v>127</v>
      </c>
      <c r="C5" s="529" t="s">
        <v>128</v>
      </c>
      <c r="D5" s="529" t="s">
        <v>129</v>
      </c>
      <c r="E5" s="530" t="s">
        <v>0</v>
      </c>
      <c r="F5" s="531" t="s">
        <v>127</v>
      </c>
      <c r="G5" s="529" t="s">
        <v>128</v>
      </c>
      <c r="H5" s="529" t="s">
        <v>129</v>
      </c>
      <c r="I5" s="532" t="s">
        <v>0</v>
      </c>
      <c r="J5" s="533" t="s">
        <v>127</v>
      </c>
      <c r="K5" s="534" t="s">
        <v>130</v>
      </c>
      <c r="L5" s="535" t="s">
        <v>0</v>
      </c>
    </row>
    <row r="6" spans="1:12" ht="18.75">
      <c r="A6" s="536" t="s">
        <v>1</v>
      </c>
      <c r="B6" s="537">
        <v>469</v>
      </c>
      <c r="C6" s="538">
        <v>469</v>
      </c>
      <c r="D6" s="538">
        <v>469</v>
      </c>
      <c r="E6" s="539">
        <f aca="true" t="shared" si="0" ref="E6:E27">D6/B6*100</f>
        <v>100</v>
      </c>
      <c r="F6" s="540">
        <v>0</v>
      </c>
      <c r="G6" s="541"/>
      <c r="H6" s="541"/>
      <c r="I6" s="542"/>
      <c r="J6" s="543">
        <v>0</v>
      </c>
      <c r="K6" s="544"/>
      <c r="L6" s="545"/>
    </row>
    <row r="7" spans="1:12" ht="18.75">
      <c r="A7" s="546" t="s">
        <v>17</v>
      </c>
      <c r="B7" s="543">
        <v>5130</v>
      </c>
      <c r="C7" s="547">
        <v>5130</v>
      </c>
      <c r="D7" s="547">
        <v>5130</v>
      </c>
      <c r="E7" s="545">
        <f t="shared" si="0"/>
        <v>100</v>
      </c>
      <c r="F7" s="548">
        <v>4953</v>
      </c>
      <c r="G7" s="544">
        <v>4953</v>
      </c>
      <c r="H7" s="544">
        <v>4953</v>
      </c>
      <c r="I7" s="549">
        <f aca="true" t="shared" si="1" ref="I7:I27">H7/F7*100</f>
        <v>100</v>
      </c>
      <c r="J7" s="543">
        <v>4770</v>
      </c>
      <c r="K7" s="544">
        <v>1572</v>
      </c>
      <c r="L7" s="545">
        <f aca="true" t="shared" si="2" ref="L7:L27">K7/J7*100</f>
        <v>32.9559748427673</v>
      </c>
    </row>
    <row r="8" spans="1:12" ht="18.75">
      <c r="A8" s="546" t="s">
        <v>18</v>
      </c>
      <c r="B8" s="543">
        <v>5409</v>
      </c>
      <c r="C8" s="547">
        <v>5409</v>
      </c>
      <c r="D8" s="547">
        <v>5409</v>
      </c>
      <c r="E8" s="545">
        <f t="shared" si="0"/>
        <v>100</v>
      </c>
      <c r="F8" s="548">
        <v>1600</v>
      </c>
      <c r="G8" s="544">
        <v>1600</v>
      </c>
      <c r="H8" s="544">
        <v>1600</v>
      </c>
      <c r="I8" s="549">
        <f t="shared" si="1"/>
        <v>100</v>
      </c>
      <c r="J8" s="543">
        <v>8116</v>
      </c>
      <c r="K8" s="544">
        <v>2287</v>
      </c>
      <c r="L8" s="545">
        <f t="shared" si="2"/>
        <v>28.17890586495811</v>
      </c>
    </row>
    <row r="9" spans="1:12" ht="18.75">
      <c r="A9" s="546" t="s">
        <v>2</v>
      </c>
      <c r="B9" s="543">
        <v>2634</v>
      </c>
      <c r="C9" s="547">
        <v>2634</v>
      </c>
      <c r="D9" s="547">
        <v>2634</v>
      </c>
      <c r="E9" s="545">
        <f t="shared" si="0"/>
        <v>100</v>
      </c>
      <c r="F9" s="548">
        <v>3546</v>
      </c>
      <c r="G9" s="544">
        <v>3546</v>
      </c>
      <c r="H9" s="544">
        <v>3546</v>
      </c>
      <c r="I9" s="549">
        <f t="shared" si="1"/>
        <v>100</v>
      </c>
      <c r="J9" s="543">
        <v>1850</v>
      </c>
      <c r="K9" s="544">
        <v>1260</v>
      </c>
      <c r="L9" s="545">
        <f t="shared" si="2"/>
        <v>68.10810810810811</v>
      </c>
    </row>
    <row r="10" spans="1:12" ht="18.75">
      <c r="A10" s="546" t="s">
        <v>3</v>
      </c>
      <c r="B10" s="543">
        <v>1097</v>
      </c>
      <c r="C10" s="547">
        <v>1097</v>
      </c>
      <c r="D10" s="547">
        <v>1097</v>
      </c>
      <c r="E10" s="545">
        <f t="shared" si="0"/>
        <v>100</v>
      </c>
      <c r="F10" s="548">
        <v>265</v>
      </c>
      <c r="G10" s="544">
        <v>265</v>
      </c>
      <c r="H10" s="544">
        <v>265</v>
      </c>
      <c r="I10" s="549">
        <f t="shared" si="1"/>
        <v>100</v>
      </c>
      <c r="J10" s="543">
        <v>19013</v>
      </c>
      <c r="K10" s="544">
        <v>3882</v>
      </c>
      <c r="L10" s="545">
        <f t="shared" si="2"/>
        <v>20.417609004365435</v>
      </c>
    </row>
    <row r="11" spans="1:12" ht="18.75">
      <c r="A11" s="546" t="s">
        <v>19</v>
      </c>
      <c r="B11" s="543">
        <v>2682</v>
      </c>
      <c r="C11" s="547">
        <v>2682</v>
      </c>
      <c r="D11" s="547">
        <v>2682</v>
      </c>
      <c r="E11" s="545">
        <f t="shared" si="0"/>
        <v>100</v>
      </c>
      <c r="F11" s="548">
        <v>7254</v>
      </c>
      <c r="G11" s="544">
        <v>7254</v>
      </c>
      <c r="H11" s="544">
        <v>7254</v>
      </c>
      <c r="I11" s="549">
        <f t="shared" si="1"/>
        <v>100</v>
      </c>
      <c r="J11" s="543">
        <v>20890</v>
      </c>
      <c r="K11" s="544">
        <v>8000</v>
      </c>
      <c r="L11" s="545">
        <f t="shared" si="2"/>
        <v>38.29583532790809</v>
      </c>
    </row>
    <row r="12" spans="1:12" ht="18.75">
      <c r="A12" s="546" t="s">
        <v>4</v>
      </c>
      <c r="B12" s="543">
        <v>4540</v>
      </c>
      <c r="C12" s="547">
        <v>4540</v>
      </c>
      <c r="D12" s="547">
        <v>4540</v>
      </c>
      <c r="E12" s="545">
        <f t="shared" si="0"/>
        <v>100</v>
      </c>
      <c r="F12" s="548">
        <v>4805</v>
      </c>
      <c r="G12" s="544">
        <v>4805</v>
      </c>
      <c r="H12" s="544">
        <v>4805</v>
      </c>
      <c r="I12" s="549">
        <f t="shared" si="1"/>
        <v>100</v>
      </c>
      <c r="J12" s="543">
        <v>27525</v>
      </c>
      <c r="K12" s="544">
        <v>8342</v>
      </c>
      <c r="L12" s="545">
        <f t="shared" si="2"/>
        <v>30.306993642143503</v>
      </c>
    </row>
    <row r="13" spans="1:12" ht="18.75">
      <c r="A13" s="546" t="s">
        <v>5</v>
      </c>
      <c r="B13" s="543">
        <v>4221</v>
      </c>
      <c r="C13" s="547">
        <v>4221</v>
      </c>
      <c r="D13" s="547">
        <v>4221</v>
      </c>
      <c r="E13" s="545">
        <f t="shared" si="0"/>
        <v>100</v>
      </c>
      <c r="F13" s="548">
        <v>5635</v>
      </c>
      <c r="G13" s="544">
        <v>5635</v>
      </c>
      <c r="H13" s="544">
        <v>5635</v>
      </c>
      <c r="I13" s="549">
        <f t="shared" si="1"/>
        <v>100</v>
      </c>
      <c r="J13" s="543">
        <v>50819</v>
      </c>
      <c r="K13" s="544">
        <v>27088</v>
      </c>
      <c r="L13" s="545">
        <f t="shared" si="2"/>
        <v>53.30289852220626</v>
      </c>
    </row>
    <row r="14" spans="1:12" ht="18.75">
      <c r="A14" s="546" t="s">
        <v>6</v>
      </c>
      <c r="B14" s="543">
        <v>2453</v>
      </c>
      <c r="C14" s="547">
        <v>2453</v>
      </c>
      <c r="D14" s="547">
        <v>2453</v>
      </c>
      <c r="E14" s="545">
        <f t="shared" si="0"/>
        <v>100</v>
      </c>
      <c r="F14" s="548">
        <v>489</v>
      </c>
      <c r="G14" s="544">
        <v>489</v>
      </c>
      <c r="H14" s="544">
        <v>489</v>
      </c>
      <c r="I14" s="549">
        <f t="shared" si="1"/>
        <v>100</v>
      </c>
      <c r="J14" s="543">
        <v>14437</v>
      </c>
      <c r="K14" s="544">
        <v>2730</v>
      </c>
      <c r="L14" s="545">
        <f t="shared" si="2"/>
        <v>18.909745792062065</v>
      </c>
    </row>
    <row r="15" spans="1:12" ht="18.75">
      <c r="A15" s="546" t="s">
        <v>7</v>
      </c>
      <c r="B15" s="543">
        <v>702</v>
      </c>
      <c r="C15" s="547">
        <v>702</v>
      </c>
      <c r="D15" s="547">
        <v>702</v>
      </c>
      <c r="E15" s="545">
        <f t="shared" si="0"/>
        <v>100</v>
      </c>
      <c r="F15" s="548">
        <v>1320</v>
      </c>
      <c r="G15" s="544">
        <v>1320</v>
      </c>
      <c r="H15" s="544">
        <v>1320</v>
      </c>
      <c r="I15" s="549">
        <f t="shared" si="1"/>
        <v>100</v>
      </c>
      <c r="J15" s="543">
        <v>18821</v>
      </c>
      <c r="K15" s="544">
        <v>13050</v>
      </c>
      <c r="L15" s="545">
        <f t="shared" si="2"/>
        <v>69.33744221879815</v>
      </c>
    </row>
    <row r="16" spans="1:12" ht="18.75">
      <c r="A16" s="546" t="s">
        <v>8</v>
      </c>
      <c r="B16" s="543">
        <v>2899</v>
      </c>
      <c r="C16" s="547">
        <v>2899</v>
      </c>
      <c r="D16" s="547">
        <v>2899</v>
      </c>
      <c r="E16" s="545">
        <f t="shared" si="0"/>
        <v>100</v>
      </c>
      <c r="F16" s="548">
        <v>783</v>
      </c>
      <c r="G16" s="544">
        <v>783</v>
      </c>
      <c r="H16" s="544">
        <v>783</v>
      </c>
      <c r="I16" s="549">
        <f t="shared" si="1"/>
        <v>100</v>
      </c>
      <c r="J16" s="543">
        <v>25219</v>
      </c>
      <c r="K16" s="544">
        <v>18360</v>
      </c>
      <c r="L16" s="545">
        <f t="shared" si="2"/>
        <v>72.8022522701138</v>
      </c>
    </row>
    <row r="17" spans="1:12" ht="18.75">
      <c r="A17" s="546" t="s">
        <v>9</v>
      </c>
      <c r="B17" s="543">
        <v>1880</v>
      </c>
      <c r="C17" s="547">
        <v>1880</v>
      </c>
      <c r="D17" s="547">
        <v>1880</v>
      </c>
      <c r="E17" s="545">
        <f t="shared" si="0"/>
        <v>100</v>
      </c>
      <c r="F17" s="548">
        <v>453</v>
      </c>
      <c r="G17" s="544">
        <v>453</v>
      </c>
      <c r="H17" s="544">
        <v>453</v>
      </c>
      <c r="I17" s="549">
        <f t="shared" si="1"/>
        <v>100</v>
      </c>
      <c r="J17" s="543">
        <v>13552</v>
      </c>
      <c r="K17" s="544">
        <v>4585</v>
      </c>
      <c r="L17" s="545">
        <f t="shared" si="2"/>
        <v>33.832644628099175</v>
      </c>
    </row>
    <row r="18" spans="1:12" ht="18.75">
      <c r="A18" s="546" t="s">
        <v>20</v>
      </c>
      <c r="B18" s="543">
        <v>3461</v>
      </c>
      <c r="C18" s="547">
        <v>3461</v>
      </c>
      <c r="D18" s="547">
        <v>3461</v>
      </c>
      <c r="E18" s="545">
        <f t="shared" si="0"/>
        <v>100</v>
      </c>
      <c r="F18" s="548">
        <v>878</v>
      </c>
      <c r="G18" s="544">
        <v>878</v>
      </c>
      <c r="H18" s="544">
        <v>878</v>
      </c>
      <c r="I18" s="549">
        <f t="shared" si="1"/>
        <v>100</v>
      </c>
      <c r="J18" s="543">
        <v>26961</v>
      </c>
      <c r="K18" s="544">
        <v>16062</v>
      </c>
      <c r="L18" s="545">
        <f t="shared" si="2"/>
        <v>59.574941582285525</v>
      </c>
    </row>
    <row r="19" spans="1:12" ht="18.75">
      <c r="A19" s="546" t="s">
        <v>10</v>
      </c>
      <c r="B19" s="543">
        <v>1881</v>
      </c>
      <c r="C19" s="547">
        <v>1881</v>
      </c>
      <c r="D19" s="547">
        <v>1881</v>
      </c>
      <c r="E19" s="545">
        <f t="shared" si="0"/>
        <v>100</v>
      </c>
      <c r="F19" s="548">
        <v>2181</v>
      </c>
      <c r="G19" s="544">
        <v>2181</v>
      </c>
      <c r="H19" s="544">
        <v>2181</v>
      </c>
      <c r="I19" s="549">
        <f t="shared" si="1"/>
        <v>100</v>
      </c>
      <c r="J19" s="543">
        <v>12758</v>
      </c>
      <c r="K19" s="544">
        <v>2911</v>
      </c>
      <c r="L19" s="545">
        <f t="shared" si="2"/>
        <v>22.817055964884776</v>
      </c>
    </row>
    <row r="20" spans="1:12" ht="18.75">
      <c r="A20" s="546" t="s">
        <v>11</v>
      </c>
      <c r="B20" s="543">
        <v>2103</v>
      </c>
      <c r="C20" s="547">
        <v>2103</v>
      </c>
      <c r="D20" s="547">
        <v>2103</v>
      </c>
      <c r="E20" s="545">
        <f t="shared" si="0"/>
        <v>100</v>
      </c>
      <c r="F20" s="548">
        <v>3410</v>
      </c>
      <c r="G20" s="544">
        <v>3410</v>
      </c>
      <c r="H20" s="544">
        <v>3410</v>
      </c>
      <c r="I20" s="549">
        <f t="shared" si="1"/>
        <v>100</v>
      </c>
      <c r="J20" s="543">
        <v>17544</v>
      </c>
      <c r="K20" s="544">
        <v>3155</v>
      </c>
      <c r="L20" s="545">
        <f t="shared" si="2"/>
        <v>17.983356133150934</v>
      </c>
    </row>
    <row r="21" spans="1:12" ht="18.75">
      <c r="A21" s="546" t="s">
        <v>21</v>
      </c>
      <c r="B21" s="543">
        <v>1902</v>
      </c>
      <c r="C21" s="547">
        <v>1902</v>
      </c>
      <c r="D21" s="547">
        <v>1902</v>
      </c>
      <c r="E21" s="545">
        <f t="shared" si="0"/>
        <v>100</v>
      </c>
      <c r="F21" s="548">
        <v>2362</v>
      </c>
      <c r="G21" s="544">
        <v>2362</v>
      </c>
      <c r="H21" s="544">
        <v>2362</v>
      </c>
      <c r="I21" s="549">
        <f t="shared" si="1"/>
        <v>100</v>
      </c>
      <c r="J21" s="543">
        <v>44263</v>
      </c>
      <c r="K21" s="544">
        <v>5100</v>
      </c>
      <c r="L21" s="545">
        <f t="shared" si="2"/>
        <v>11.522038723087002</v>
      </c>
    </row>
    <row r="22" spans="1:12" ht="18.75">
      <c r="A22" s="546" t="s">
        <v>22</v>
      </c>
      <c r="B22" s="543">
        <v>3589</v>
      </c>
      <c r="C22" s="547">
        <v>3589</v>
      </c>
      <c r="D22" s="547">
        <v>3589</v>
      </c>
      <c r="E22" s="545">
        <f t="shared" si="0"/>
        <v>100</v>
      </c>
      <c r="F22" s="548">
        <v>2275</v>
      </c>
      <c r="G22" s="544">
        <v>2275</v>
      </c>
      <c r="H22" s="544">
        <v>2275</v>
      </c>
      <c r="I22" s="549">
        <f t="shared" si="1"/>
        <v>100</v>
      </c>
      <c r="J22" s="543">
        <v>19425</v>
      </c>
      <c r="K22" s="544">
        <v>2800</v>
      </c>
      <c r="L22" s="545">
        <f t="shared" si="2"/>
        <v>14.414414414414415</v>
      </c>
    </row>
    <row r="23" spans="1:12" ht="18.75">
      <c r="A23" s="546" t="s">
        <v>12</v>
      </c>
      <c r="B23" s="543">
        <v>3388</v>
      </c>
      <c r="C23" s="547">
        <v>3388</v>
      </c>
      <c r="D23" s="547">
        <v>3388</v>
      </c>
      <c r="E23" s="545">
        <f t="shared" si="0"/>
        <v>100</v>
      </c>
      <c r="F23" s="548">
        <v>1533</v>
      </c>
      <c r="G23" s="544">
        <v>1533</v>
      </c>
      <c r="H23" s="544">
        <v>1533</v>
      </c>
      <c r="I23" s="549">
        <f t="shared" si="1"/>
        <v>100</v>
      </c>
      <c r="J23" s="543">
        <v>15903</v>
      </c>
      <c r="K23" s="544">
        <v>864</v>
      </c>
      <c r="L23" s="545">
        <f t="shared" si="2"/>
        <v>5.432937181663837</v>
      </c>
    </row>
    <row r="24" spans="1:12" ht="18.75">
      <c r="A24" s="546" t="s">
        <v>13</v>
      </c>
      <c r="B24" s="543">
        <v>3683</v>
      </c>
      <c r="C24" s="547">
        <v>3683</v>
      </c>
      <c r="D24" s="547">
        <v>3683</v>
      </c>
      <c r="E24" s="545">
        <f t="shared" si="0"/>
        <v>100</v>
      </c>
      <c r="F24" s="548">
        <v>3208</v>
      </c>
      <c r="G24" s="544">
        <v>3208</v>
      </c>
      <c r="H24" s="544">
        <v>3208</v>
      </c>
      <c r="I24" s="549">
        <f t="shared" si="1"/>
        <v>100</v>
      </c>
      <c r="J24" s="543">
        <v>27000</v>
      </c>
      <c r="K24" s="544">
        <v>19850</v>
      </c>
      <c r="L24" s="545">
        <f t="shared" si="2"/>
        <v>73.51851851851852</v>
      </c>
    </row>
    <row r="25" spans="1:12" ht="18.75">
      <c r="A25" s="546" t="s">
        <v>23</v>
      </c>
      <c r="B25" s="543">
        <v>3615</v>
      </c>
      <c r="C25" s="547">
        <v>3615</v>
      </c>
      <c r="D25" s="547">
        <v>3615</v>
      </c>
      <c r="E25" s="545">
        <f t="shared" si="0"/>
        <v>100</v>
      </c>
      <c r="F25" s="548">
        <v>1473</v>
      </c>
      <c r="G25" s="544">
        <v>1473</v>
      </c>
      <c r="H25" s="544">
        <v>1473</v>
      </c>
      <c r="I25" s="549">
        <f t="shared" si="1"/>
        <v>100</v>
      </c>
      <c r="J25" s="543">
        <v>64312</v>
      </c>
      <c r="K25" s="544">
        <v>17079</v>
      </c>
      <c r="L25" s="545">
        <f t="shared" si="2"/>
        <v>26.556474685906206</v>
      </c>
    </row>
    <row r="26" spans="1:13" ht="19.5" thickBot="1">
      <c r="A26" s="550" t="s">
        <v>14</v>
      </c>
      <c r="B26" s="551">
        <v>4332</v>
      </c>
      <c r="C26" s="552">
        <v>4332</v>
      </c>
      <c r="D26" s="552">
        <v>4332</v>
      </c>
      <c r="E26" s="553">
        <f t="shared" si="0"/>
        <v>100</v>
      </c>
      <c r="F26" s="554">
        <v>3130</v>
      </c>
      <c r="G26" s="555">
        <v>3130</v>
      </c>
      <c r="H26" s="555">
        <v>3130</v>
      </c>
      <c r="I26" s="556">
        <f t="shared" si="1"/>
        <v>100</v>
      </c>
      <c r="J26" s="543">
        <v>56588.07</v>
      </c>
      <c r="K26" s="544">
        <v>11119</v>
      </c>
      <c r="L26" s="545">
        <f t="shared" si="2"/>
        <v>19.649017893700915</v>
      </c>
      <c r="M26" s="526"/>
    </row>
    <row r="27" spans="1:12" ht="19.5" thickBot="1">
      <c r="A27" s="557" t="s">
        <v>84</v>
      </c>
      <c r="B27" s="557">
        <f>SUM(B6:B26)</f>
        <v>62070</v>
      </c>
      <c r="C27" s="557">
        <f>SUM(C6:C26)</f>
        <v>62070</v>
      </c>
      <c r="D27" s="557">
        <f>SUM(D6:D26)</f>
        <v>62070</v>
      </c>
      <c r="E27" s="558">
        <f t="shared" si="0"/>
        <v>100</v>
      </c>
      <c r="F27" s="559">
        <f>SUM(F6:F26)</f>
        <v>51553</v>
      </c>
      <c r="G27" s="559">
        <f>SUM(G6:G26)</f>
        <v>51553</v>
      </c>
      <c r="H27" s="559">
        <f>SUM(H6:H26)</f>
        <v>51553</v>
      </c>
      <c r="I27" s="560">
        <f t="shared" si="1"/>
        <v>100</v>
      </c>
      <c r="J27" s="559">
        <f>SUM(J6:J26)</f>
        <v>489766.07</v>
      </c>
      <c r="K27" s="559">
        <f>SUM(K6:K26)</f>
        <v>170096</v>
      </c>
      <c r="L27" s="558">
        <f t="shared" si="2"/>
        <v>34.73004979703882</v>
      </c>
    </row>
    <row r="28" spans="1:12" ht="18.75" customHeight="1" thickBot="1">
      <c r="A28" s="561" t="s">
        <v>120</v>
      </c>
      <c r="B28" s="562">
        <v>67632</v>
      </c>
      <c r="C28" s="563">
        <v>67632</v>
      </c>
      <c r="D28" s="563">
        <v>67632</v>
      </c>
      <c r="E28" s="564">
        <v>100</v>
      </c>
      <c r="F28" s="565">
        <v>56796</v>
      </c>
      <c r="G28" s="563">
        <v>49599</v>
      </c>
      <c r="H28" s="563">
        <v>49599</v>
      </c>
      <c r="I28" s="566">
        <v>87.32833298119586</v>
      </c>
      <c r="J28" s="567">
        <v>527458</v>
      </c>
      <c r="K28" s="568">
        <v>65484</v>
      </c>
      <c r="L28" s="569">
        <v>12.415016930257954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C1">
      <selection activeCell="S27" sqref="S27"/>
    </sheetView>
  </sheetViews>
  <sheetFormatPr defaultColWidth="9.00390625" defaultRowHeight="12.75"/>
  <cols>
    <col min="1" max="1" width="20.25390625" style="490" customWidth="1"/>
    <col min="2" max="2" width="8.00390625" style="490" customWidth="1"/>
    <col min="3" max="3" width="9.25390625" style="490" bestFit="1" customWidth="1"/>
    <col min="4" max="4" width="8.625" style="490" customWidth="1"/>
    <col min="5" max="5" width="7.25390625" style="490" customWidth="1"/>
    <col min="6" max="6" width="8.00390625" style="490" customWidth="1"/>
    <col min="7" max="7" width="8.125" style="490" customWidth="1"/>
    <col min="8" max="8" width="9.25390625" style="490" bestFit="1" customWidth="1"/>
    <col min="9" max="9" width="8.375" style="490" customWidth="1"/>
    <col min="10" max="10" width="8.00390625" style="490" customWidth="1"/>
    <col min="11" max="11" width="8.00390625" style="490" bestFit="1" customWidth="1"/>
    <col min="12" max="12" width="8.375" style="490" bestFit="1" customWidth="1"/>
    <col min="13" max="13" width="8.25390625" style="490" customWidth="1"/>
    <col min="14" max="14" width="8.75390625" style="490" customWidth="1"/>
    <col min="15" max="15" width="7.00390625" style="490" customWidth="1"/>
    <col min="16" max="16" width="6.125" style="490" customWidth="1"/>
    <col min="17" max="17" width="8.25390625" style="490" customWidth="1"/>
    <col min="18" max="18" width="9.25390625" style="490" bestFit="1" customWidth="1"/>
    <col min="19" max="19" width="8.625" style="490" customWidth="1"/>
    <col min="20" max="20" width="7.25390625" style="490" customWidth="1"/>
    <col min="21" max="21" width="5.875" style="490" customWidth="1"/>
    <col min="22" max="22" width="8.00390625" style="490" hidden="1" customWidth="1"/>
    <col min="23" max="23" width="9.125" style="490" hidden="1" customWidth="1"/>
    <col min="24" max="24" width="8.75390625" style="490" hidden="1" customWidth="1"/>
    <col min="25" max="25" width="6.75390625" style="490" hidden="1" customWidth="1"/>
    <col min="26" max="26" width="4.375" style="490" hidden="1" customWidth="1"/>
    <col min="27" max="16384" width="9.125" style="490" customWidth="1"/>
  </cols>
  <sheetData>
    <row r="2" spans="2:17" ht="39" customHeight="1">
      <c r="B2" s="660" t="s">
        <v>109</v>
      </c>
      <c r="C2" s="660"/>
      <c r="D2" s="660"/>
      <c r="E2" s="660"/>
      <c r="F2" s="660"/>
      <c r="G2" s="660"/>
      <c r="H2" s="660"/>
      <c r="I2" s="660"/>
      <c r="J2" s="661"/>
      <c r="K2" s="661"/>
      <c r="L2" s="661"/>
      <c r="M2" s="661"/>
      <c r="N2" s="661"/>
      <c r="O2" s="662"/>
      <c r="P2" s="662"/>
      <c r="Q2" s="662"/>
    </row>
    <row r="3" spans="1:26" ht="22.5" customHeight="1" thickBot="1">
      <c r="A3" s="491"/>
      <c r="B3" s="492"/>
      <c r="C3" s="492"/>
      <c r="D3" s="492"/>
      <c r="E3" s="492"/>
      <c r="F3" s="492"/>
      <c r="G3" s="492"/>
      <c r="H3" s="492"/>
      <c r="I3" s="493"/>
      <c r="J3" s="663"/>
      <c r="K3" s="664"/>
      <c r="L3" s="492"/>
      <c r="M3" s="492"/>
      <c r="N3" s="492"/>
      <c r="O3" s="494"/>
      <c r="P3" s="495"/>
      <c r="Q3" s="496"/>
      <c r="R3" s="663">
        <v>43348</v>
      </c>
      <c r="S3" s="664"/>
      <c r="T3" s="491"/>
      <c r="U3" s="491"/>
      <c r="Z3" s="491"/>
    </row>
    <row r="4" spans="1:26" ht="15.75" customHeight="1" thickBot="1">
      <c r="A4" s="650" t="s">
        <v>16</v>
      </c>
      <c r="B4" s="652" t="s">
        <v>110</v>
      </c>
      <c r="C4" s="652"/>
      <c r="D4" s="652"/>
      <c r="E4" s="652"/>
      <c r="F4" s="652"/>
      <c r="G4" s="653" t="s">
        <v>111</v>
      </c>
      <c r="H4" s="653"/>
      <c r="I4" s="653"/>
      <c r="J4" s="653"/>
      <c r="K4" s="653"/>
      <c r="L4" s="654" t="s">
        <v>112</v>
      </c>
      <c r="M4" s="655"/>
      <c r="N4" s="655"/>
      <c r="O4" s="655"/>
      <c r="P4" s="656"/>
      <c r="Q4" s="665" t="s">
        <v>113</v>
      </c>
      <c r="R4" s="655"/>
      <c r="S4" s="655"/>
      <c r="T4" s="655"/>
      <c r="U4" s="656"/>
      <c r="V4" s="657" t="s">
        <v>114</v>
      </c>
      <c r="W4" s="658"/>
      <c r="X4" s="658"/>
      <c r="Y4" s="658"/>
      <c r="Z4" s="659"/>
    </row>
    <row r="5" spans="1:26" ht="40.5" customHeight="1" thickBot="1">
      <c r="A5" s="651"/>
      <c r="B5" s="497" t="s">
        <v>115</v>
      </c>
      <c r="C5" s="498" t="s">
        <v>116</v>
      </c>
      <c r="D5" s="498" t="s">
        <v>117</v>
      </c>
      <c r="E5" s="499" t="s">
        <v>118</v>
      </c>
      <c r="F5" s="500" t="s">
        <v>0</v>
      </c>
      <c r="G5" s="497" t="s">
        <v>115</v>
      </c>
      <c r="H5" s="499" t="s">
        <v>116</v>
      </c>
      <c r="I5" s="498" t="s">
        <v>117</v>
      </c>
      <c r="J5" s="499" t="s">
        <v>118</v>
      </c>
      <c r="K5" s="500" t="s">
        <v>0</v>
      </c>
      <c r="L5" s="497" t="s">
        <v>115</v>
      </c>
      <c r="M5" s="499" t="s">
        <v>116</v>
      </c>
      <c r="N5" s="498" t="s">
        <v>117</v>
      </c>
      <c r="O5" s="499" t="s">
        <v>118</v>
      </c>
      <c r="P5" s="500" t="s">
        <v>0</v>
      </c>
      <c r="Q5" s="497" t="s">
        <v>115</v>
      </c>
      <c r="R5" s="499" t="s">
        <v>116</v>
      </c>
      <c r="S5" s="498" t="s">
        <v>117</v>
      </c>
      <c r="T5" s="498" t="s">
        <v>118</v>
      </c>
      <c r="U5" s="500" t="s">
        <v>0</v>
      </c>
      <c r="V5" s="497" t="s">
        <v>119</v>
      </c>
      <c r="W5" s="499" t="s">
        <v>116</v>
      </c>
      <c r="X5" s="498" t="s">
        <v>117</v>
      </c>
      <c r="Y5" s="498" t="s">
        <v>118</v>
      </c>
      <c r="Z5" s="500" t="s">
        <v>0</v>
      </c>
    </row>
    <row r="6" spans="1:26" ht="15.75">
      <c r="A6" s="501" t="s">
        <v>1</v>
      </c>
      <c r="B6" s="502">
        <v>420</v>
      </c>
      <c r="C6" s="502">
        <v>18</v>
      </c>
      <c r="D6" s="503">
        <v>378</v>
      </c>
      <c r="E6" s="503">
        <f aca="true" t="shared" si="0" ref="E6:E27">C6+D6</f>
        <v>396</v>
      </c>
      <c r="F6" s="504">
        <f>E6/B6*100</f>
        <v>94.28571428571428</v>
      </c>
      <c r="G6" s="502">
        <v>0</v>
      </c>
      <c r="H6" s="502">
        <v>0</v>
      </c>
      <c r="I6" s="505"/>
      <c r="J6" s="503">
        <f aca="true" t="shared" si="1" ref="J6:J26">H6+I6</f>
        <v>0</v>
      </c>
      <c r="K6" s="506">
        <v>0</v>
      </c>
      <c r="L6" s="502">
        <v>0</v>
      </c>
      <c r="M6" s="502">
        <v>0</v>
      </c>
      <c r="N6" s="505"/>
      <c r="O6" s="503">
        <f aca="true" t="shared" si="2" ref="O6:O26">M6+N6</f>
        <v>0</v>
      </c>
      <c r="P6" s="506">
        <v>0</v>
      </c>
      <c r="Q6" s="502">
        <v>0</v>
      </c>
      <c r="R6" s="502">
        <v>0</v>
      </c>
      <c r="S6" s="505"/>
      <c r="T6" s="503">
        <f aca="true" t="shared" si="3" ref="T6:T26">R6+S6</f>
        <v>0</v>
      </c>
      <c r="U6" s="504">
        <v>0</v>
      </c>
      <c r="V6" s="502">
        <v>142</v>
      </c>
      <c r="W6" s="502">
        <v>0</v>
      </c>
      <c r="X6" s="507"/>
      <c r="Y6" s="508">
        <f aca="true" t="shared" si="4" ref="Y6:Y26">W6+X6</f>
        <v>0</v>
      </c>
      <c r="Z6" s="509">
        <f>Y6/V6*100</f>
        <v>0</v>
      </c>
    </row>
    <row r="7" spans="1:26" ht="15.75">
      <c r="A7" s="510" t="s">
        <v>17</v>
      </c>
      <c r="B7" s="502">
        <v>3000</v>
      </c>
      <c r="C7" s="502">
        <v>26</v>
      </c>
      <c r="D7" s="507">
        <v>2850</v>
      </c>
      <c r="E7" s="508">
        <f t="shared" si="0"/>
        <v>2876</v>
      </c>
      <c r="F7" s="506">
        <f aca="true" t="shared" si="5" ref="F7:F27">(E7*100)/B7</f>
        <v>95.86666666666666</v>
      </c>
      <c r="G7" s="502">
        <v>5000</v>
      </c>
      <c r="H7" s="502">
        <v>63</v>
      </c>
      <c r="I7" s="507">
        <v>1800</v>
      </c>
      <c r="J7" s="503">
        <f t="shared" si="1"/>
        <v>1863</v>
      </c>
      <c r="K7" s="506">
        <f aca="true" t="shared" si="6" ref="K7:K22">(J7*100)/G7</f>
        <v>37.26</v>
      </c>
      <c r="L7" s="502">
        <v>1500</v>
      </c>
      <c r="M7" s="502">
        <v>0</v>
      </c>
      <c r="N7" s="507">
        <v>2000</v>
      </c>
      <c r="O7" s="503">
        <f t="shared" si="2"/>
        <v>2000</v>
      </c>
      <c r="P7" s="506">
        <f aca="true" t="shared" si="7" ref="P7:P27">(O7*100)/L7</f>
        <v>133.33333333333334</v>
      </c>
      <c r="Q7" s="502">
        <v>0</v>
      </c>
      <c r="R7" s="502">
        <v>0</v>
      </c>
      <c r="S7" s="507"/>
      <c r="T7" s="503">
        <f t="shared" si="3"/>
        <v>0</v>
      </c>
      <c r="U7" s="506">
        <v>0</v>
      </c>
      <c r="V7" s="502">
        <v>4500</v>
      </c>
      <c r="W7" s="502">
        <v>0</v>
      </c>
      <c r="X7" s="507"/>
      <c r="Y7" s="508">
        <f t="shared" si="4"/>
        <v>0</v>
      </c>
      <c r="Z7" s="509">
        <f aca="true" t="shared" si="8" ref="Z7:Z27">(Y7*100)/V7</f>
        <v>0</v>
      </c>
    </row>
    <row r="8" spans="1:26" ht="15.75">
      <c r="A8" s="510" t="s">
        <v>18</v>
      </c>
      <c r="B8" s="502">
        <v>2020</v>
      </c>
      <c r="C8" s="502">
        <v>110</v>
      </c>
      <c r="D8" s="507">
        <v>1497</v>
      </c>
      <c r="E8" s="508">
        <f t="shared" si="0"/>
        <v>1607</v>
      </c>
      <c r="F8" s="506">
        <f t="shared" si="5"/>
        <v>79.55445544554455</v>
      </c>
      <c r="G8" s="502">
        <v>3950</v>
      </c>
      <c r="H8" s="502">
        <v>3000</v>
      </c>
      <c r="I8" s="507">
        <v>9155</v>
      </c>
      <c r="J8" s="503">
        <f t="shared" si="1"/>
        <v>12155</v>
      </c>
      <c r="K8" s="506">
        <f t="shared" si="6"/>
        <v>307.72151898734177</v>
      </c>
      <c r="L8" s="502">
        <v>2010</v>
      </c>
      <c r="M8" s="502">
        <v>0</v>
      </c>
      <c r="N8" s="507">
        <v>3800</v>
      </c>
      <c r="O8" s="503">
        <f t="shared" si="2"/>
        <v>3800</v>
      </c>
      <c r="P8" s="506">
        <f t="shared" si="7"/>
        <v>189.0547263681592</v>
      </c>
      <c r="Q8" s="502">
        <v>11500</v>
      </c>
      <c r="R8" s="502">
        <v>2010</v>
      </c>
      <c r="S8" s="507"/>
      <c r="T8" s="503">
        <f t="shared" si="3"/>
        <v>2010</v>
      </c>
      <c r="U8" s="506">
        <f>(T8*100)/Q8</f>
        <v>17.47826086956522</v>
      </c>
      <c r="V8" s="502">
        <v>18800</v>
      </c>
      <c r="W8" s="502">
        <v>800</v>
      </c>
      <c r="X8" s="507"/>
      <c r="Y8" s="508">
        <f t="shared" si="4"/>
        <v>800</v>
      </c>
      <c r="Z8" s="509">
        <f t="shared" si="8"/>
        <v>4.25531914893617</v>
      </c>
    </row>
    <row r="9" spans="1:26" ht="15.75">
      <c r="A9" s="510" t="s">
        <v>2</v>
      </c>
      <c r="B9" s="502">
        <v>2000</v>
      </c>
      <c r="C9" s="502">
        <v>0</v>
      </c>
      <c r="D9" s="507">
        <v>2000</v>
      </c>
      <c r="E9" s="508">
        <f t="shared" si="0"/>
        <v>2000</v>
      </c>
      <c r="F9" s="506">
        <f t="shared" si="5"/>
        <v>100</v>
      </c>
      <c r="G9" s="502">
        <v>650</v>
      </c>
      <c r="H9" s="502">
        <v>0</v>
      </c>
      <c r="I9" s="507">
        <v>650</v>
      </c>
      <c r="J9" s="503">
        <f t="shared" si="1"/>
        <v>650</v>
      </c>
      <c r="K9" s="506">
        <f t="shared" si="6"/>
        <v>100</v>
      </c>
      <c r="L9" s="502">
        <v>150</v>
      </c>
      <c r="M9" s="502">
        <v>0</v>
      </c>
      <c r="N9" s="507">
        <v>150</v>
      </c>
      <c r="O9" s="503">
        <f t="shared" si="2"/>
        <v>150</v>
      </c>
      <c r="P9" s="506">
        <f t="shared" si="7"/>
        <v>100</v>
      </c>
      <c r="Q9" s="502">
        <v>0</v>
      </c>
      <c r="R9" s="502">
        <v>0</v>
      </c>
      <c r="S9" s="507"/>
      <c r="T9" s="503">
        <f t="shared" si="3"/>
        <v>0</v>
      </c>
      <c r="U9" s="506">
        <v>0</v>
      </c>
      <c r="V9" s="502">
        <v>560</v>
      </c>
      <c r="W9" s="502">
        <v>0</v>
      </c>
      <c r="X9" s="507"/>
      <c r="Y9" s="508">
        <f t="shared" si="4"/>
        <v>0</v>
      </c>
      <c r="Z9" s="509">
        <f t="shared" si="8"/>
        <v>0</v>
      </c>
    </row>
    <row r="10" spans="1:26" ht="15.75">
      <c r="A10" s="510" t="s">
        <v>3</v>
      </c>
      <c r="B10" s="502">
        <v>3500</v>
      </c>
      <c r="C10" s="502">
        <v>350</v>
      </c>
      <c r="D10" s="507">
        <v>3540</v>
      </c>
      <c r="E10" s="508">
        <f t="shared" si="0"/>
        <v>3890</v>
      </c>
      <c r="F10" s="506">
        <f t="shared" si="5"/>
        <v>111.14285714285714</v>
      </c>
      <c r="G10" s="502">
        <v>2000</v>
      </c>
      <c r="H10" s="502">
        <v>0</v>
      </c>
      <c r="I10" s="507">
        <v>2100</v>
      </c>
      <c r="J10" s="503">
        <f t="shared" si="1"/>
        <v>2100</v>
      </c>
      <c r="K10" s="506">
        <f t="shared" si="6"/>
        <v>105</v>
      </c>
      <c r="L10" s="502">
        <v>1400</v>
      </c>
      <c r="M10" s="502">
        <v>200</v>
      </c>
      <c r="N10" s="507">
        <v>600</v>
      </c>
      <c r="O10" s="503">
        <f t="shared" si="2"/>
        <v>800</v>
      </c>
      <c r="P10" s="506">
        <f t="shared" si="7"/>
        <v>57.142857142857146</v>
      </c>
      <c r="Q10" s="502">
        <v>0</v>
      </c>
      <c r="R10" s="502">
        <v>0</v>
      </c>
      <c r="S10" s="507"/>
      <c r="T10" s="503">
        <f t="shared" si="3"/>
        <v>0</v>
      </c>
      <c r="U10" s="506">
        <v>0</v>
      </c>
      <c r="V10" s="502">
        <v>1400</v>
      </c>
      <c r="W10" s="502">
        <v>200</v>
      </c>
      <c r="X10" s="507"/>
      <c r="Y10" s="508">
        <f t="shared" si="4"/>
        <v>200</v>
      </c>
      <c r="Z10" s="509">
        <f t="shared" si="8"/>
        <v>14.285714285714286</v>
      </c>
    </row>
    <row r="11" spans="1:26" ht="15.75">
      <c r="A11" s="510" t="s">
        <v>19</v>
      </c>
      <c r="B11" s="502">
        <v>715</v>
      </c>
      <c r="C11" s="502">
        <v>281</v>
      </c>
      <c r="D11" s="507">
        <v>1920</v>
      </c>
      <c r="E11" s="508">
        <f t="shared" si="0"/>
        <v>2201</v>
      </c>
      <c r="F11" s="506">
        <f t="shared" si="5"/>
        <v>307.83216783216784</v>
      </c>
      <c r="G11" s="502">
        <v>2230</v>
      </c>
      <c r="H11" s="502">
        <v>2341</v>
      </c>
      <c r="I11" s="507">
        <v>1890</v>
      </c>
      <c r="J11" s="503">
        <f t="shared" si="1"/>
        <v>4231</v>
      </c>
      <c r="K11" s="506">
        <f t="shared" si="6"/>
        <v>189.73094170403587</v>
      </c>
      <c r="L11" s="502">
        <v>1895</v>
      </c>
      <c r="M11" s="502">
        <v>1229</v>
      </c>
      <c r="N11" s="507">
        <v>500</v>
      </c>
      <c r="O11" s="503">
        <f t="shared" si="2"/>
        <v>1729</v>
      </c>
      <c r="P11" s="506">
        <f t="shared" si="7"/>
        <v>91.2401055408971</v>
      </c>
      <c r="Q11" s="502">
        <v>5130</v>
      </c>
      <c r="R11" s="502">
        <v>942</v>
      </c>
      <c r="S11" s="507"/>
      <c r="T11" s="503">
        <f t="shared" si="3"/>
        <v>942</v>
      </c>
      <c r="U11" s="506">
        <f>(T11*100)/Q11</f>
        <v>18.362573099415204</v>
      </c>
      <c r="V11" s="502">
        <v>1310</v>
      </c>
      <c r="W11" s="502">
        <v>550</v>
      </c>
      <c r="X11" s="507"/>
      <c r="Y11" s="508">
        <f t="shared" si="4"/>
        <v>550</v>
      </c>
      <c r="Z11" s="509">
        <f t="shared" si="8"/>
        <v>41.98473282442748</v>
      </c>
    </row>
    <row r="12" spans="1:26" ht="15.75">
      <c r="A12" s="510" t="s">
        <v>4</v>
      </c>
      <c r="B12" s="502">
        <v>1020</v>
      </c>
      <c r="C12" s="502">
        <v>250</v>
      </c>
      <c r="D12" s="507">
        <v>1840</v>
      </c>
      <c r="E12" s="508">
        <f t="shared" si="0"/>
        <v>2090</v>
      </c>
      <c r="F12" s="506">
        <f t="shared" si="5"/>
        <v>204.90196078431373</v>
      </c>
      <c r="G12" s="502">
        <v>2100</v>
      </c>
      <c r="H12" s="502">
        <v>2400</v>
      </c>
      <c r="I12" s="507">
        <v>1700</v>
      </c>
      <c r="J12" s="503">
        <f t="shared" si="1"/>
        <v>4100</v>
      </c>
      <c r="K12" s="506">
        <f t="shared" si="6"/>
        <v>195.23809523809524</v>
      </c>
      <c r="L12" s="502">
        <v>1180</v>
      </c>
      <c r="M12" s="502">
        <v>320</v>
      </c>
      <c r="N12" s="507">
        <v>1000</v>
      </c>
      <c r="O12" s="503">
        <f t="shared" si="2"/>
        <v>1320</v>
      </c>
      <c r="P12" s="506">
        <f t="shared" si="7"/>
        <v>111.86440677966101</v>
      </c>
      <c r="Q12" s="502">
        <v>1500</v>
      </c>
      <c r="R12" s="502">
        <v>700</v>
      </c>
      <c r="S12" s="507"/>
      <c r="T12" s="503">
        <f t="shared" si="3"/>
        <v>700</v>
      </c>
      <c r="U12" s="506">
        <f>(T12*100)/Q12</f>
        <v>46.666666666666664</v>
      </c>
      <c r="V12" s="502">
        <v>2500</v>
      </c>
      <c r="W12" s="502">
        <v>380</v>
      </c>
      <c r="X12" s="507"/>
      <c r="Y12" s="508">
        <f t="shared" si="4"/>
        <v>380</v>
      </c>
      <c r="Z12" s="509">
        <f t="shared" si="8"/>
        <v>15.2</v>
      </c>
    </row>
    <row r="13" spans="1:26" ht="15.75">
      <c r="A13" s="510" t="s">
        <v>5</v>
      </c>
      <c r="B13" s="502">
        <v>900</v>
      </c>
      <c r="C13" s="502">
        <v>0</v>
      </c>
      <c r="D13" s="507">
        <v>1639</v>
      </c>
      <c r="E13" s="508">
        <f t="shared" si="0"/>
        <v>1639</v>
      </c>
      <c r="F13" s="506">
        <f t="shared" si="5"/>
        <v>182.11111111111111</v>
      </c>
      <c r="G13" s="502">
        <v>10000</v>
      </c>
      <c r="H13" s="502">
        <v>0</v>
      </c>
      <c r="I13" s="507">
        <v>13565</v>
      </c>
      <c r="J13" s="503">
        <f t="shared" si="1"/>
        <v>13565</v>
      </c>
      <c r="K13" s="506">
        <f t="shared" si="6"/>
        <v>135.65</v>
      </c>
      <c r="L13" s="502">
        <v>3000</v>
      </c>
      <c r="M13" s="502">
        <v>0</v>
      </c>
      <c r="N13" s="507">
        <v>4100</v>
      </c>
      <c r="O13" s="503">
        <f t="shared" si="2"/>
        <v>4100</v>
      </c>
      <c r="P13" s="506">
        <f t="shared" si="7"/>
        <v>136.66666666666666</v>
      </c>
      <c r="Q13" s="502">
        <v>30000</v>
      </c>
      <c r="R13" s="502">
        <v>0</v>
      </c>
      <c r="S13" s="507">
        <v>450</v>
      </c>
      <c r="T13" s="503">
        <f t="shared" si="3"/>
        <v>450</v>
      </c>
      <c r="U13" s="506">
        <f>(T13*100)/Q13</f>
        <v>1.5</v>
      </c>
      <c r="V13" s="502">
        <v>20000</v>
      </c>
      <c r="W13" s="502">
        <v>0</v>
      </c>
      <c r="X13" s="507"/>
      <c r="Y13" s="508">
        <f t="shared" si="4"/>
        <v>0</v>
      </c>
      <c r="Z13" s="509">
        <f t="shared" si="8"/>
        <v>0</v>
      </c>
    </row>
    <row r="14" spans="1:26" ht="15.75">
      <c r="A14" s="510" t="s">
        <v>6</v>
      </c>
      <c r="B14" s="502">
        <v>1190</v>
      </c>
      <c r="C14" s="502">
        <v>50</v>
      </c>
      <c r="D14" s="507">
        <v>2294</v>
      </c>
      <c r="E14" s="508">
        <f t="shared" si="0"/>
        <v>2344</v>
      </c>
      <c r="F14" s="506">
        <f t="shared" si="5"/>
        <v>196.9747899159664</v>
      </c>
      <c r="G14" s="502">
        <v>304</v>
      </c>
      <c r="H14" s="502">
        <v>0</v>
      </c>
      <c r="I14" s="507"/>
      <c r="J14" s="503">
        <f t="shared" si="1"/>
        <v>0</v>
      </c>
      <c r="K14" s="506">
        <f t="shared" si="6"/>
        <v>0</v>
      </c>
      <c r="L14" s="502">
        <v>1143</v>
      </c>
      <c r="M14" s="502">
        <v>0</v>
      </c>
      <c r="N14" s="507"/>
      <c r="O14" s="503">
        <f t="shared" si="2"/>
        <v>0</v>
      </c>
      <c r="P14" s="506">
        <f t="shared" si="7"/>
        <v>0</v>
      </c>
      <c r="Q14" s="502">
        <v>0</v>
      </c>
      <c r="R14" s="502">
        <v>0</v>
      </c>
      <c r="S14" s="507"/>
      <c r="T14" s="503">
        <f t="shared" si="3"/>
        <v>0</v>
      </c>
      <c r="U14" s="506">
        <v>0</v>
      </c>
      <c r="V14" s="502">
        <v>1623</v>
      </c>
      <c r="W14" s="502">
        <v>0</v>
      </c>
      <c r="X14" s="507"/>
      <c r="Y14" s="508">
        <f t="shared" si="4"/>
        <v>0</v>
      </c>
      <c r="Z14" s="509">
        <f t="shared" si="8"/>
        <v>0</v>
      </c>
    </row>
    <row r="15" spans="1:26" ht="15.75">
      <c r="A15" s="510" t="s">
        <v>7</v>
      </c>
      <c r="B15" s="502">
        <v>1300</v>
      </c>
      <c r="C15" s="502">
        <v>200</v>
      </c>
      <c r="D15" s="507">
        <v>1412</v>
      </c>
      <c r="E15" s="508">
        <f t="shared" si="0"/>
        <v>1612</v>
      </c>
      <c r="F15" s="506">
        <f t="shared" si="5"/>
        <v>124</v>
      </c>
      <c r="G15" s="502">
        <v>1700</v>
      </c>
      <c r="H15" s="502">
        <v>0</v>
      </c>
      <c r="I15" s="507">
        <v>1725</v>
      </c>
      <c r="J15" s="503">
        <f t="shared" si="1"/>
        <v>1725</v>
      </c>
      <c r="K15" s="506">
        <f t="shared" si="6"/>
        <v>101.47058823529412</v>
      </c>
      <c r="L15" s="502">
        <v>900</v>
      </c>
      <c r="M15" s="502">
        <v>100</v>
      </c>
      <c r="N15" s="507">
        <v>1050</v>
      </c>
      <c r="O15" s="503">
        <f t="shared" si="2"/>
        <v>1150</v>
      </c>
      <c r="P15" s="506">
        <f t="shared" si="7"/>
        <v>127.77777777777777</v>
      </c>
      <c r="Q15" s="502">
        <v>1800</v>
      </c>
      <c r="R15" s="502">
        <v>1800</v>
      </c>
      <c r="S15" s="507">
        <v>450</v>
      </c>
      <c r="T15" s="503">
        <f t="shared" si="3"/>
        <v>2250</v>
      </c>
      <c r="U15" s="506">
        <f aca="true" t="shared" si="9" ref="U15:U22">(T15*100)/Q15</f>
        <v>125</v>
      </c>
      <c r="V15" s="502">
        <v>14100</v>
      </c>
      <c r="W15" s="502">
        <v>370</v>
      </c>
      <c r="X15" s="507"/>
      <c r="Y15" s="508">
        <f t="shared" si="4"/>
        <v>370</v>
      </c>
      <c r="Z15" s="509">
        <f t="shared" si="8"/>
        <v>2.624113475177305</v>
      </c>
    </row>
    <row r="16" spans="1:26" ht="15.75">
      <c r="A16" s="510" t="s">
        <v>8</v>
      </c>
      <c r="B16" s="502">
        <v>1770</v>
      </c>
      <c r="C16" s="502">
        <v>445</v>
      </c>
      <c r="D16" s="507">
        <v>1450</v>
      </c>
      <c r="E16" s="508">
        <f t="shared" si="0"/>
        <v>1895</v>
      </c>
      <c r="F16" s="506">
        <f t="shared" si="5"/>
        <v>107.06214689265536</v>
      </c>
      <c r="G16" s="502">
        <v>9328</v>
      </c>
      <c r="H16" s="502">
        <v>2100</v>
      </c>
      <c r="I16" s="507">
        <v>11800</v>
      </c>
      <c r="J16" s="503">
        <f t="shared" si="1"/>
        <v>13900</v>
      </c>
      <c r="K16" s="506">
        <f t="shared" si="6"/>
        <v>149.01372212692968</v>
      </c>
      <c r="L16" s="502">
        <v>2765</v>
      </c>
      <c r="M16" s="502">
        <v>450</v>
      </c>
      <c r="N16" s="507">
        <v>3070</v>
      </c>
      <c r="O16" s="503">
        <f t="shared" si="2"/>
        <v>3520</v>
      </c>
      <c r="P16" s="506">
        <f t="shared" si="7"/>
        <v>127.30560578661844</v>
      </c>
      <c r="Q16" s="502">
        <v>11940</v>
      </c>
      <c r="R16" s="502">
        <v>2038</v>
      </c>
      <c r="S16" s="507">
        <v>4048</v>
      </c>
      <c r="T16" s="503">
        <f t="shared" si="3"/>
        <v>6086</v>
      </c>
      <c r="U16" s="506">
        <f t="shared" si="9"/>
        <v>50.971524288107204</v>
      </c>
      <c r="V16" s="502">
        <v>3540</v>
      </c>
      <c r="W16" s="502">
        <v>597</v>
      </c>
      <c r="X16" s="507"/>
      <c r="Y16" s="508">
        <f t="shared" si="4"/>
        <v>597</v>
      </c>
      <c r="Z16" s="509">
        <f t="shared" si="8"/>
        <v>16.864406779661017</v>
      </c>
    </row>
    <row r="17" spans="1:26" ht="15.75">
      <c r="A17" s="510" t="s">
        <v>9</v>
      </c>
      <c r="B17" s="502">
        <v>1714</v>
      </c>
      <c r="C17" s="502">
        <v>239</v>
      </c>
      <c r="D17" s="507">
        <v>1800</v>
      </c>
      <c r="E17" s="508">
        <f t="shared" si="0"/>
        <v>2039</v>
      </c>
      <c r="F17" s="506">
        <f t="shared" si="5"/>
        <v>118.96149358226371</v>
      </c>
      <c r="G17" s="502">
        <v>1195</v>
      </c>
      <c r="H17" s="502">
        <v>0</v>
      </c>
      <c r="I17" s="507">
        <v>1200</v>
      </c>
      <c r="J17" s="503">
        <f t="shared" si="1"/>
        <v>1200</v>
      </c>
      <c r="K17" s="506">
        <f t="shared" si="6"/>
        <v>100.418410041841</v>
      </c>
      <c r="L17" s="502">
        <v>1147</v>
      </c>
      <c r="M17" s="502">
        <v>200</v>
      </c>
      <c r="N17" s="507">
        <v>1150</v>
      </c>
      <c r="O17" s="503">
        <f t="shared" si="2"/>
        <v>1350</v>
      </c>
      <c r="P17" s="506">
        <f t="shared" si="7"/>
        <v>117.69834350479512</v>
      </c>
      <c r="Q17" s="502">
        <v>980</v>
      </c>
      <c r="R17" s="502">
        <v>288</v>
      </c>
      <c r="S17" s="507"/>
      <c r="T17" s="503">
        <f t="shared" si="3"/>
        <v>288</v>
      </c>
      <c r="U17" s="506">
        <f t="shared" si="9"/>
        <v>29.387755102040817</v>
      </c>
      <c r="V17" s="502">
        <v>1500</v>
      </c>
      <c r="W17" s="502">
        <v>0</v>
      </c>
      <c r="X17" s="507"/>
      <c r="Y17" s="508">
        <f t="shared" si="4"/>
        <v>0</v>
      </c>
      <c r="Z17" s="509">
        <f t="shared" si="8"/>
        <v>0</v>
      </c>
    </row>
    <row r="18" spans="1:26" ht="15.75">
      <c r="A18" s="510" t="s">
        <v>20</v>
      </c>
      <c r="B18" s="502">
        <v>2690</v>
      </c>
      <c r="C18" s="502">
        <v>994.4</v>
      </c>
      <c r="D18" s="507">
        <v>2006</v>
      </c>
      <c r="E18" s="508">
        <f t="shared" si="0"/>
        <v>3000.4</v>
      </c>
      <c r="F18" s="506">
        <f t="shared" si="5"/>
        <v>111.53903345724908</v>
      </c>
      <c r="G18" s="502">
        <v>3780</v>
      </c>
      <c r="H18" s="502">
        <v>3227.3</v>
      </c>
      <c r="I18" s="507">
        <v>1857</v>
      </c>
      <c r="J18" s="503">
        <f t="shared" si="1"/>
        <v>5084.3</v>
      </c>
      <c r="K18" s="506">
        <f t="shared" si="6"/>
        <v>134.505291005291</v>
      </c>
      <c r="L18" s="502">
        <v>3295</v>
      </c>
      <c r="M18" s="502">
        <v>546.7</v>
      </c>
      <c r="N18" s="507">
        <v>750</v>
      </c>
      <c r="O18" s="503">
        <f t="shared" si="2"/>
        <v>1296.7</v>
      </c>
      <c r="P18" s="506">
        <f t="shared" si="7"/>
        <v>39.3535660091047</v>
      </c>
      <c r="Q18" s="502">
        <v>6660</v>
      </c>
      <c r="R18" s="502">
        <v>3620</v>
      </c>
      <c r="S18" s="507"/>
      <c r="T18" s="503">
        <f t="shared" si="3"/>
        <v>3620</v>
      </c>
      <c r="U18" s="506">
        <f t="shared" si="9"/>
        <v>54.354354354354356</v>
      </c>
      <c r="V18" s="502">
        <v>2190</v>
      </c>
      <c r="W18" s="502">
        <v>1201.5</v>
      </c>
      <c r="X18" s="507"/>
      <c r="Y18" s="508">
        <f t="shared" si="4"/>
        <v>1201.5</v>
      </c>
      <c r="Z18" s="509">
        <f t="shared" si="8"/>
        <v>54.863013698630134</v>
      </c>
    </row>
    <row r="19" spans="1:26" ht="15.75">
      <c r="A19" s="510" t="s">
        <v>10</v>
      </c>
      <c r="B19" s="502">
        <v>1522</v>
      </c>
      <c r="C19" s="502">
        <v>328</v>
      </c>
      <c r="D19" s="507">
        <v>1454</v>
      </c>
      <c r="E19" s="508">
        <f t="shared" si="0"/>
        <v>1782</v>
      </c>
      <c r="F19" s="506">
        <f t="shared" si="5"/>
        <v>117.08278580814718</v>
      </c>
      <c r="G19" s="502">
        <v>7093</v>
      </c>
      <c r="H19" s="502">
        <v>2670</v>
      </c>
      <c r="I19" s="507">
        <v>7897</v>
      </c>
      <c r="J19" s="503">
        <f t="shared" si="1"/>
        <v>10567</v>
      </c>
      <c r="K19" s="506">
        <f t="shared" si="6"/>
        <v>148.97786550119835</v>
      </c>
      <c r="L19" s="502">
        <v>2713</v>
      </c>
      <c r="M19" s="502">
        <v>1115</v>
      </c>
      <c r="N19" s="507">
        <v>988</v>
      </c>
      <c r="O19" s="503">
        <f t="shared" si="2"/>
        <v>2103</v>
      </c>
      <c r="P19" s="506">
        <f t="shared" si="7"/>
        <v>77.51566531514928</v>
      </c>
      <c r="Q19" s="502">
        <v>6295</v>
      </c>
      <c r="R19" s="502">
        <v>0</v>
      </c>
      <c r="S19" s="507">
        <v>678</v>
      </c>
      <c r="T19" s="503">
        <f t="shared" si="3"/>
        <v>678</v>
      </c>
      <c r="U19" s="506">
        <f t="shared" si="9"/>
        <v>10.770452740270056</v>
      </c>
      <c r="V19" s="502">
        <v>2900</v>
      </c>
      <c r="W19" s="502">
        <v>896</v>
      </c>
      <c r="X19" s="507"/>
      <c r="Y19" s="508">
        <f t="shared" si="4"/>
        <v>896</v>
      </c>
      <c r="Z19" s="509">
        <f t="shared" si="8"/>
        <v>30.896551724137932</v>
      </c>
    </row>
    <row r="20" spans="1:26" ht="16.5" customHeight="1">
      <c r="A20" s="510" t="s">
        <v>11</v>
      </c>
      <c r="B20" s="502">
        <v>2375</v>
      </c>
      <c r="C20" s="502">
        <v>542</v>
      </c>
      <c r="D20" s="507">
        <v>1878</v>
      </c>
      <c r="E20" s="508">
        <f t="shared" si="0"/>
        <v>2420</v>
      </c>
      <c r="F20" s="506">
        <f t="shared" si="5"/>
        <v>101.89473684210526</v>
      </c>
      <c r="G20" s="502">
        <v>5500</v>
      </c>
      <c r="H20" s="502">
        <v>3090</v>
      </c>
      <c r="I20" s="507">
        <v>3418</v>
      </c>
      <c r="J20" s="503">
        <f t="shared" si="1"/>
        <v>6508</v>
      </c>
      <c r="K20" s="506">
        <f t="shared" si="6"/>
        <v>118.32727272727273</v>
      </c>
      <c r="L20" s="502">
        <v>2900</v>
      </c>
      <c r="M20" s="502">
        <v>1624</v>
      </c>
      <c r="N20" s="507">
        <v>840</v>
      </c>
      <c r="O20" s="503">
        <f t="shared" si="2"/>
        <v>2464</v>
      </c>
      <c r="P20" s="506">
        <f t="shared" si="7"/>
        <v>84.96551724137932</v>
      </c>
      <c r="Q20" s="502">
        <v>2300</v>
      </c>
      <c r="R20" s="502">
        <v>2668</v>
      </c>
      <c r="S20" s="507">
        <v>978</v>
      </c>
      <c r="T20" s="503">
        <f t="shared" si="3"/>
        <v>3646</v>
      </c>
      <c r="U20" s="506">
        <f t="shared" si="9"/>
        <v>158.52173913043478</v>
      </c>
      <c r="V20" s="502">
        <v>2670</v>
      </c>
      <c r="W20" s="502">
        <v>1250</v>
      </c>
      <c r="X20" s="507"/>
      <c r="Y20" s="508">
        <f t="shared" si="4"/>
        <v>1250</v>
      </c>
      <c r="Z20" s="509">
        <f t="shared" si="8"/>
        <v>46.81647940074907</v>
      </c>
    </row>
    <row r="21" spans="1:26" ht="15.75">
      <c r="A21" s="510" t="s">
        <v>21</v>
      </c>
      <c r="B21" s="502">
        <v>3010</v>
      </c>
      <c r="C21" s="502">
        <v>61</v>
      </c>
      <c r="D21" s="507">
        <v>3068</v>
      </c>
      <c r="E21" s="508">
        <f t="shared" si="0"/>
        <v>3129</v>
      </c>
      <c r="F21" s="506">
        <f t="shared" si="5"/>
        <v>103.95348837209302</v>
      </c>
      <c r="G21" s="502">
        <v>5700</v>
      </c>
      <c r="H21" s="502">
        <v>2200</v>
      </c>
      <c r="I21" s="507">
        <v>3750</v>
      </c>
      <c r="J21" s="503">
        <f t="shared" si="1"/>
        <v>5950</v>
      </c>
      <c r="K21" s="506">
        <f t="shared" si="6"/>
        <v>104.3859649122807</v>
      </c>
      <c r="L21" s="502">
        <v>2000</v>
      </c>
      <c r="M21" s="502">
        <v>250</v>
      </c>
      <c r="N21" s="507">
        <v>1800</v>
      </c>
      <c r="O21" s="503">
        <f t="shared" si="2"/>
        <v>2050</v>
      </c>
      <c r="P21" s="506">
        <f t="shared" si="7"/>
        <v>102.5</v>
      </c>
      <c r="Q21" s="502">
        <v>6460</v>
      </c>
      <c r="R21" s="502">
        <v>2020</v>
      </c>
      <c r="S21" s="507">
        <v>4539</v>
      </c>
      <c r="T21" s="503">
        <f t="shared" si="3"/>
        <v>6559</v>
      </c>
      <c r="U21" s="506">
        <f t="shared" si="9"/>
        <v>101.53250773993808</v>
      </c>
      <c r="V21" s="502">
        <v>2200</v>
      </c>
      <c r="W21" s="502">
        <v>310</v>
      </c>
      <c r="X21" s="507"/>
      <c r="Y21" s="508">
        <f t="shared" si="4"/>
        <v>310</v>
      </c>
      <c r="Z21" s="509">
        <f t="shared" si="8"/>
        <v>14.090909090909092</v>
      </c>
    </row>
    <row r="22" spans="1:26" ht="15.75">
      <c r="A22" s="510" t="s">
        <v>22</v>
      </c>
      <c r="B22" s="502">
        <v>1424</v>
      </c>
      <c r="C22" s="502">
        <v>320</v>
      </c>
      <c r="D22" s="507">
        <v>2307</v>
      </c>
      <c r="E22" s="508">
        <f t="shared" si="0"/>
        <v>2627</v>
      </c>
      <c r="F22" s="506">
        <f t="shared" si="5"/>
        <v>184.48033707865167</v>
      </c>
      <c r="G22" s="502">
        <v>14752</v>
      </c>
      <c r="H22" s="502">
        <v>3629</v>
      </c>
      <c r="I22" s="507">
        <v>12100</v>
      </c>
      <c r="J22" s="503">
        <f t="shared" si="1"/>
        <v>15729</v>
      </c>
      <c r="K22" s="506">
        <f t="shared" si="6"/>
        <v>106.62283080260303</v>
      </c>
      <c r="L22" s="502">
        <v>1482</v>
      </c>
      <c r="M22" s="502">
        <v>344</v>
      </c>
      <c r="N22" s="507">
        <v>1221</v>
      </c>
      <c r="O22" s="503">
        <f t="shared" si="2"/>
        <v>1565</v>
      </c>
      <c r="P22" s="506">
        <f t="shared" si="7"/>
        <v>105.60053981106613</v>
      </c>
      <c r="Q22" s="502">
        <v>17500</v>
      </c>
      <c r="R22" s="502">
        <v>6061</v>
      </c>
      <c r="S22" s="507"/>
      <c r="T22" s="503">
        <f t="shared" si="3"/>
        <v>6061</v>
      </c>
      <c r="U22" s="506">
        <f t="shared" si="9"/>
        <v>34.63428571428572</v>
      </c>
      <c r="V22" s="502">
        <v>2193</v>
      </c>
      <c r="W22" s="502">
        <v>3250</v>
      </c>
      <c r="X22" s="507"/>
      <c r="Y22" s="508">
        <f t="shared" si="4"/>
        <v>3250</v>
      </c>
      <c r="Z22" s="509">
        <f t="shared" si="8"/>
        <v>148.19881440948473</v>
      </c>
    </row>
    <row r="23" spans="1:26" ht="15.75">
      <c r="A23" s="510" t="s">
        <v>12</v>
      </c>
      <c r="B23" s="502">
        <v>2750</v>
      </c>
      <c r="C23" s="502">
        <v>0</v>
      </c>
      <c r="D23" s="507">
        <v>2800</v>
      </c>
      <c r="E23" s="508">
        <f t="shared" si="0"/>
        <v>2800</v>
      </c>
      <c r="F23" s="506">
        <f t="shared" si="5"/>
        <v>101.81818181818181</v>
      </c>
      <c r="G23" s="502">
        <v>0</v>
      </c>
      <c r="H23" s="502">
        <v>0</v>
      </c>
      <c r="I23" s="507"/>
      <c r="J23" s="503">
        <f t="shared" si="1"/>
        <v>0</v>
      </c>
      <c r="K23" s="506">
        <v>0</v>
      </c>
      <c r="L23" s="502">
        <v>1375</v>
      </c>
      <c r="M23" s="502">
        <v>0</v>
      </c>
      <c r="N23" s="507">
        <v>1324</v>
      </c>
      <c r="O23" s="503">
        <f t="shared" si="2"/>
        <v>1324</v>
      </c>
      <c r="P23" s="506">
        <f t="shared" si="7"/>
        <v>96.2909090909091</v>
      </c>
      <c r="Q23" s="502">
        <v>0</v>
      </c>
      <c r="R23" s="502">
        <v>0</v>
      </c>
      <c r="S23" s="507"/>
      <c r="T23" s="503">
        <f t="shared" si="3"/>
        <v>0</v>
      </c>
      <c r="U23" s="506">
        <v>0</v>
      </c>
      <c r="V23" s="502">
        <v>9950</v>
      </c>
      <c r="W23" s="502">
        <v>0</v>
      </c>
      <c r="X23" s="507"/>
      <c r="Y23" s="508">
        <f t="shared" si="4"/>
        <v>0</v>
      </c>
      <c r="Z23" s="509">
        <f t="shared" si="8"/>
        <v>0</v>
      </c>
    </row>
    <row r="24" spans="1:26" ht="15.75">
      <c r="A24" s="510" t="s">
        <v>13</v>
      </c>
      <c r="B24" s="502">
        <v>1932</v>
      </c>
      <c r="C24" s="502">
        <v>0</v>
      </c>
      <c r="D24" s="507">
        <v>2742</v>
      </c>
      <c r="E24" s="508">
        <f t="shared" si="0"/>
        <v>2742</v>
      </c>
      <c r="F24" s="506">
        <f t="shared" si="5"/>
        <v>141.92546583850933</v>
      </c>
      <c r="G24" s="502">
        <v>4041</v>
      </c>
      <c r="H24" s="502">
        <v>0</v>
      </c>
      <c r="I24" s="507">
        <v>7742</v>
      </c>
      <c r="J24" s="503">
        <f t="shared" si="1"/>
        <v>7742</v>
      </c>
      <c r="K24" s="506">
        <f>(J24*100)/G24</f>
        <v>191.58624102944816</v>
      </c>
      <c r="L24" s="502">
        <v>1270</v>
      </c>
      <c r="M24" s="502">
        <v>0</v>
      </c>
      <c r="N24" s="507">
        <v>503</v>
      </c>
      <c r="O24" s="503">
        <f t="shared" si="2"/>
        <v>503</v>
      </c>
      <c r="P24" s="506">
        <f t="shared" si="7"/>
        <v>39.60629921259842</v>
      </c>
      <c r="Q24" s="502">
        <v>13300</v>
      </c>
      <c r="R24" s="502">
        <v>0</v>
      </c>
      <c r="S24" s="507">
        <v>290</v>
      </c>
      <c r="T24" s="503">
        <f t="shared" si="3"/>
        <v>290</v>
      </c>
      <c r="U24" s="506">
        <f>(T24*100)/Q24</f>
        <v>2.180451127819549</v>
      </c>
      <c r="V24" s="502">
        <v>41300</v>
      </c>
      <c r="W24" s="502">
        <v>0</v>
      </c>
      <c r="X24" s="507"/>
      <c r="Y24" s="508">
        <f t="shared" si="4"/>
        <v>0</v>
      </c>
      <c r="Z24" s="509">
        <f t="shared" si="8"/>
        <v>0</v>
      </c>
    </row>
    <row r="25" spans="1:26" ht="15.75">
      <c r="A25" s="510" t="s">
        <v>23</v>
      </c>
      <c r="B25" s="502">
        <v>2000</v>
      </c>
      <c r="C25" s="502">
        <v>0</v>
      </c>
      <c r="D25" s="507">
        <v>3040</v>
      </c>
      <c r="E25" s="508">
        <f t="shared" si="0"/>
        <v>3040</v>
      </c>
      <c r="F25" s="506">
        <f t="shared" si="5"/>
        <v>152</v>
      </c>
      <c r="G25" s="502">
        <v>2428</v>
      </c>
      <c r="H25" s="502">
        <v>0</v>
      </c>
      <c r="I25" s="507">
        <v>1600</v>
      </c>
      <c r="J25" s="503">
        <f t="shared" si="1"/>
        <v>1600</v>
      </c>
      <c r="K25" s="506">
        <f>(J25*100)/G25</f>
        <v>65.89785831960461</v>
      </c>
      <c r="L25" s="502">
        <v>2065</v>
      </c>
      <c r="M25" s="502">
        <v>0</v>
      </c>
      <c r="N25" s="507">
        <v>2100</v>
      </c>
      <c r="O25" s="503">
        <f t="shared" si="2"/>
        <v>2100</v>
      </c>
      <c r="P25" s="506">
        <f t="shared" si="7"/>
        <v>101.69491525423729</v>
      </c>
      <c r="Q25" s="502">
        <v>5600</v>
      </c>
      <c r="R25" s="502">
        <v>0</v>
      </c>
      <c r="S25" s="507"/>
      <c r="T25" s="503">
        <f t="shared" si="3"/>
        <v>0</v>
      </c>
      <c r="U25" s="506">
        <f>(T25*100)/Q25</f>
        <v>0</v>
      </c>
      <c r="V25" s="502">
        <v>1430</v>
      </c>
      <c r="W25" s="502">
        <v>0</v>
      </c>
      <c r="X25" s="507"/>
      <c r="Y25" s="508">
        <f t="shared" si="4"/>
        <v>0</v>
      </c>
      <c r="Z25" s="509">
        <f t="shared" si="8"/>
        <v>0</v>
      </c>
    </row>
    <row r="26" spans="1:26" ht="16.5" thickBot="1">
      <c r="A26" s="511" t="s">
        <v>14</v>
      </c>
      <c r="B26" s="502">
        <v>6000</v>
      </c>
      <c r="C26" s="502">
        <v>800</v>
      </c>
      <c r="D26" s="512">
        <v>5136</v>
      </c>
      <c r="E26" s="513">
        <f t="shared" si="0"/>
        <v>5936</v>
      </c>
      <c r="F26" s="514">
        <f t="shared" si="5"/>
        <v>98.93333333333334</v>
      </c>
      <c r="G26" s="502">
        <v>16000</v>
      </c>
      <c r="H26" s="502">
        <v>9871</v>
      </c>
      <c r="I26" s="512">
        <v>27980</v>
      </c>
      <c r="J26" s="503">
        <f t="shared" si="1"/>
        <v>37851</v>
      </c>
      <c r="K26" s="514">
        <f>(J26*100)/G26</f>
        <v>236.56875</v>
      </c>
      <c r="L26" s="502">
        <v>6500</v>
      </c>
      <c r="M26" s="502">
        <v>1789</v>
      </c>
      <c r="N26" s="512">
        <v>4211</v>
      </c>
      <c r="O26" s="503">
        <f t="shared" si="2"/>
        <v>6000</v>
      </c>
      <c r="P26" s="514">
        <f t="shared" si="7"/>
        <v>92.3076923076923</v>
      </c>
      <c r="Q26" s="502">
        <v>37700</v>
      </c>
      <c r="R26" s="502">
        <v>15291</v>
      </c>
      <c r="S26" s="512">
        <v>8449</v>
      </c>
      <c r="T26" s="503">
        <f t="shared" si="3"/>
        <v>23740</v>
      </c>
      <c r="U26" s="514">
        <f>(T26*100)/Q26</f>
        <v>62.97082228116711</v>
      </c>
      <c r="V26" s="502">
        <v>9800</v>
      </c>
      <c r="W26" s="502">
        <v>4300</v>
      </c>
      <c r="X26" s="507"/>
      <c r="Y26" s="508">
        <f t="shared" si="4"/>
        <v>4300</v>
      </c>
      <c r="Z26" s="509">
        <f t="shared" si="8"/>
        <v>43.87755102040816</v>
      </c>
    </row>
    <row r="27" spans="1:26" ht="16.5" thickBot="1">
      <c r="A27" s="515" t="s">
        <v>24</v>
      </c>
      <c r="B27" s="516">
        <f>SUM(B6:B26)</f>
        <v>43252</v>
      </c>
      <c r="C27" s="517">
        <f>SUM(C6:C26)</f>
        <v>5014.4</v>
      </c>
      <c r="D27" s="517">
        <f>SUM(D6:D26)</f>
        <v>47051</v>
      </c>
      <c r="E27" s="517">
        <f t="shared" si="0"/>
        <v>52065.4</v>
      </c>
      <c r="F27" s="518">
        <f t="shared" si="5"/>
        <v>120.37686118560991</v>
      </c>
      <c r="G27" s="516">
        <f>SUM(G6:G26)</f>
        <v>97751</v>
      </c>
      <c r="H27" s="517">
        <f>SUM(H6:H26)</f>
        <v>34591.3</v>
      </c>
      <c r="I27" s="517">
        <f>SUM(I6:I26)</f>
        <v>111929</v>
      </c>
      <c r="J27" s="517">
        <f>SUM(H27,I27)</f>
        <v>146520.3</v>
      </c>
      <c r="K27" s="518">
        <f>(J27*100)/G27</f>
        <v>149.89135661016255</v>
      </c>
      <c r="L27" s="516">
        <f>SUM(L6:L26)</f>
        <v>40690</v>
      </c>
      <c r="M27" s="517">
        <f>SUM(M6:M26)</f>
        <v>8167.7</v>
      </c>
      <c r="N27" s="517">
        <f>SUM(N6:N26)</f>
        <v>31157</v>
      </c>
      <c r="O27" s="517">
        <f>N27+M27</f>
        <v>39324.7</v>
      </c>
      <c r="P27" s="518">
        <f t="shared" si="7"/>
        <v>96.64463013025312</v>
      </c>
      <c r="Q27" s="516">
        <f>SUM(Q6:Q26)</f>
        <v>158665</v>
      </c>
      <c r="R27" s="517">
        <f>SUM(R6:R26)</f>
        <v>37438</v>
      </c>
      <c r="S27" s="517">
        <f>SUM(S6:S26)</f>
        <v>19882</v>
      </c>
      <c r="T27" s="517">
        <f>S27+R27</f>
        <v>57320</v>
      </c>
      <c r="U27" s="518">
        <f>(T27*100)/Q27</f>
        <v>36.126429899473735</v>
      </c>
      <c r="V27" s="516">
        <f>SUM(V6:V26)</f>
        <v>144608</v>
      </c>
      <c r="W27" s="517">
        <f>SUM(W6:W26)</f>
        <v>14104.5</v>
      </c>
      <c r="X27" s="517">
        <f>SUM(X6:X26)</f>
        <v>0</v>
      </c>
      <c r="Y27" s="517">
        <f>X27+W27</f>
        <v>14104.5</v>
      </c>
      <c r="Z27" s="519">
        <f t="shared" si="8"/>
        <v>9.753609758796193</v>
      </c>
    </row>
    <row r="28" spans="1:26" ht="16.5" thickBot="1">
      <c r="A28" s="520" t="s">
        <v>120</v>
      </c>
      <c r="B28" s="521">
        <v>45829</v>
      </c>
      <c r="C28" s="522">
        <v>6560.7</v>
      </c>
      <c r="D28" s="522">
        <v>64153</v>
      </c>
      <c r="E28" s="522">
        <v>70713.7</v>
      </c>
      <c r="F28" s="523">
        <v>154.2990246350564</v>
      </c>
      <c r="G28" s="521">
        <v>86553</v>
      </c>
      <c r="H28" s="522">
        <v>29312.6</v>
      </c>
      <c r="I28" s="522">
        <v>154361</v>
      </c>
      <c r="J28" s="522">
        <v>183673.6</v>
      </c>
      <c r="K28" s="523">
        <v>212.2093977100736</v>
      </c>
      <c r="L28" s="521">
        <v>44001</v>
      </c>
      <c r="M28" s="522">
        <v>6347.2</v>
      </c>
      <c r="N28" s="524">
        <v>16968</v>
      </c>
      <c r="O28" s="522">
        <v>23315.2</v>
      </c>
      <c r="P28" s="523">
        <v>52.987886638940026</v>
      </c>
      <c r="Q28" s="524">
        <v>191444</v>
      </c>
      <c r="R28" s="522">
        <v>60420.4</v>
      </c>
      <c r="S28" s="524">
        <v>7680</v>
      </c>
      <c r="T28" s="522">
        <v>68100.4</v>
      </c>
      <c r="U28" s="524">
        <v>35.57196882639309</v>
      </c>
      <c r="V28" s="521"/>
      <c r="W28" s="522"/>
      <c r="X28" s="524"/>
      <c r="Y28" s="522"/>
      <c r="Z28" s="525"/>
    </row>
  </sheetData>
  <mergeCells count="9">
    <mergeCell ref="V4:Z4"/>
    <mergeCell ref="B2:Q2"/>
    <mergeCell ref="J3:K3"/>
    <mergeCell ref="R3:S3"/>
    <mergeCell ref="Q4:U4"/>
    <mergeCell ref="A4:A5"/>
    <mergeCell ref="B4:F4"/>
    <mergeCell ref="G4:K4"/>
    <mergeCell ref="L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D33" sqref="D33"/>
    </sheetView>
  </sheetViews>
  <sheetFormatPr defaultColWidth="8.875" defaultRowHeight="12.75"/>
  <cols>
    <col min="1" max="1" width="19.25390625" style="442" customWidth="1"/>
    <col min="2" max="2" width="8.875" style="442" customWidth="1"/>
    <col min="3" max="3" width="7.375" style="442" customWidth="1"/>
    <col min="4" max="4" width="8.625" style="442" customWidth="1"/>
    <col min="5" max="5" width="9.25390625" style="442" customWidth="1"/>
    <col min="6" max="6" width="9.375" style="442" customWidth="1"/>
    <col min="7" max="7" width="6.75390625" style="442" customWidth="1"/>
    <col min="8" max="8" width="6.875" style="442" customWidth="1"/>
    <col min="9" max="9" width="6.625" style="442" customWidth="1"/>
    <col min="10" max="10" width="6.75390625" style="442" customWidth="1"/>
    <col min="11" max="11" width="7.375" style="442" customWidth="1"/>
    <col min="12" max="12" width="8.125" style="442" customWidth="1"/>
    <col min="13" max="13" width="8.25390625" style="442" customWidth="1"/>
    <col min="14" max="14" width="8.625" style="442" customWidth="1"/>
    <col min="15" max="15" width="7.00390625" style="442" customWidth="1"/>
    <col min="16" max="16" width="7.25390625" style="442" customWidth="1"/>
    <col min="17" max="16384" width="8.875" style="442" customWidth="1"/>
  </cols>
  <sheetData>
    <row r="1" spans="1:16" ht="15.75">
      <c r="A1" s="440"/>
      <c r="B1" s="666" t="s">
        <v>88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9">
        <v>43348</v>
      </c>
      <c r="P1" s="669"/>
    </row>
    <row r="2" spans="1:16" ht="16.5" thickBot="1">
      <c r="A2" s="440" t="s">
        <v>89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441"/>
      <c r="P2" s="441"/>
    </row>
    <row r="3" spans="1:16" ht="15.75" thickBot="1">
      <c r="A3" s="670" t="s">
        <v>90</v>
      </c>
      <c r="B3" s="673" t="s">
        <v>91</v>
      </c>
      <c r="C3" s="674"/>
      <c r="D3" s="675"/>
      <c r="E3" s="676" t="s">
        <v>92</v>
      </c>
      <c r="F3" s="677"/>
      <c r="G3" s="677"/>
      <c r="H3" s="677"/>
      <c r="I3" s="677"/>
      <c r="J3" s="678"/>
      <c r="K3" s="682" t="s">
        <v>93</v>
      </c>
      <c r="L3" s="683"/>
      <c r="M3" s="684" t="s">
        <v>94</v>
      </c>
      <c r="N3" s="685"/>
      <c r="O3" s="685"/>
      <c r="P3" s="686"/>
    </row>
    <row r="4" spans="1:16" ht="15.75" thickBot="1">
      <c r="A4" s="671"/>
      <c r="B4" s="687" t="s">
        <v>95</v>
      </c>
      <c r="C4" s="688" t="s">
        <v>96</v>
      </c>
      <c r="D4" s="689"/>
      <c r="E4" s="679"/>
      <c r="F4" s="680"/>
      <c r="G4" s="680"/>
      <c r="H4" s="680"/>
      <c r="I4" s="680"/>
      <c r="J4" s="681"/>
      <c r="K4" s="673" t="s">
        <v>97</v>
      </c>
      <c r="L4" s="675"/>
      <c r="M4" s="690" t="s">
        <v>98</v>
      </c>
      <c r="N4" s="691"/>
      <c r="O4" s="691" t="s">
        <v>99</v>
      </c>
      <c r="P4" s="692"/>
    </row>
    <row r="5" spans="1:16" ht="15.75" thickBot="1">
      <c r="A5" s="671"/>
      <c r="B5" s="687"/>
      <c r="C5" s="693" t="s">
        <v>100</v>
      </c>
      <c r="D5" s="694"/>
      <c r="E5" s="695" t="s">
        <v>101</v>
      </c>
      <c r="F5" s="696"/>
      <c r="G5" s="697" t="s">
        <v>102</v>
      </c>
      <c r="H5" s="698"/>
      <c r="I5" s="697" t="s">
        <v>103</v>
      </c>
      <c r="J5" s="699"/>
      <c r="K5" s="700" t="s">
        <v>104</v>
      </c>
      <c r="L5" s="701"/>
      <c r="M5" s="700" t="s">
        <v>102</v>
      </c>
      <c r="N5" s="702"/>
      <c r="O5" s="702" t="s">
        <v>102</v>
      </c>
      <c r="P5" s="701"/>
    </row>
    <row r="6" spans="1:16" ht="15.75" thickBot="1">
      <c r="A6" s="672"/>
      <c r="B6" s="672"/>
      <c r="C6" s="443" t="s">
        <v>131</v>
      </c>
      <c r="D6" s="443" t="s">
        <v>135</v>
      </c>
      <c r="E6" s="444" t="s">
        <v>105</v>
      </c>
      <c r="F6" s="445" t="s">
        <v>106</v>
      </c>
      <c r="G6" s="444" t="s">
        <v>105</v>
      </c>
      <c r="H6" s="445" t="s">
        <v>106</v>
      </c>
      <c r="I6" s="444" t="s">
        <v>105</v>
      </c>
      <c r="J6" s="445" t="s">
        <v>106</v>
      </c>
      <c r="K6" s="444" t="s">
        <v>105</v>
      </c>
      <c r="L6" s="445" t="s">
        <v>106</v>
      </c>
      <c r="M6" s="444" t="s">
        <v>105</v>
      </c>
      <c r="N6" s="445" t="s">
        <v>106</v>
      </c>
      <c r="O6" s="444" t="s">
        <v>105</v>
      </c>
      <c r="P6" s="445" t="s">
        <v>106</v>
      </c>
    </row>
    <row r="7" spans="1:16" ht="14.25" customHeight="1">
      <c r="A7" s="446" t="s">
        <v>1</v>
      </c>
      <c r="B7" s="447">
        <v>63</v>
      </c>
      <c r="C7" s="448">
        <v>63</v>
      </c>
      <c r="D7" s="448">
        <v>63</v>
      </c>
      <c r="E7" s="449">
        <v>122</v>
      </c>
      <c r="F7" s="450">
        <v>94.4</v>
      </c>
      <c r="G7" s="449">
        <v>0.5</v>
      </c>
      <c r="H7" s="450">
        <v>0.4</v>
      </c>
      <c r="I7" s="451">
        <v>0.3</v>
      </c>
      <c r="J7" s="452">
        <v>0.3</v>
      </c>
      <c r="K7" s="453">
        <f aca="true" t="shared" si="0" ref="K7:K29">G7/D7*1000</f>
        <v>7.936507936507936</v>
      </c>
      <c r="L7" s="454">
        <v>7.142857142857143</v>
      </c>
      <c r="M7" s="455"/>
      <c r="N7" s="456">
        <v>98.5</v>
      </c>
      <c r="O7" s="457"/>
      <c r="P7" s="456">
        <v>0.5</v>
      </c>
    </row>
    <row r="8" spans="1:16" ht="15">
      <c r="A8" s="458" t="s">
        <v>77</v>
      </c>
      <c r="B8" s="459">
        <v>1191</v>
      </c>
      <c r="C8" s="460">
        <v>1132</v>
      </c>
      <c r="D8" s="460">
        <v>1132</v>
      </c>
      <c r="E8" s="449">
        <v>2532</v>
      </c>
      <c r="F8" s="450">
        <v>2530</v>
      </c>
      <c r="G8" s="449">
        <v>11.5</v>
      </c>
      <c r="H8" s="450">
        <v>11.5</v>
      </c>
      <c r="I8" s="449">
        <v>10</v>
      </c>
      <c r="J8" s="450">
        <v>10</v>
      </c>
      <c r="K8" s="453">
        <f t="shared" si="0"/>
        <v>10.159010600706713</v>
      </c>
      <c r="L8" s="461">
        <v>10</v>
      </c>
      <c r="M8" s="455">
        <v>575</v>
      </c>
      <c r="N8" s="455">
        <v>575</v>
      </c>
      <c r="O8" s="462">
        <v>3</v>
      </c>
      <c r="P8" s="455">
        <v>3</v>
      </c>
    </row>
    <row r="9" spans="1:16" ht="15">
      <c r="A9" s="458" t="s">
        <v>78</v>
      </c>
      <c r="B9" s="459">
        <v>1130</v>
      </c>
      <c r="C9" s="460">
        <v>1130</v>
      </c>
      <c r="D9" s="460">
        <v>1130</v>
      </c>
      <c r="E9" s="449">
        <v>3496.3</v>
      </c>
      <c r="F9" s="450">
        <v>3508</v>
      </c>
      <c r="G9" s="449">
        <v>13.7</v>
      </c>
      <c r="H9" s="450">
        <v>14.6</v>
      </c>
      <c r="I9" s="449">
        <v>10.2</v>
      </c>
      <c r="J9" s="450">
        <v>12.5</v>
      </c>
      <c r="K9" s="453">
        <f t="shared" si="0"/>
        <v>12.123893805309734</v>
      </c>
      <c r="L9" s="461">
        <v>13</v>
      </c>
      <c r="M9" s="455">
        <v>982</v>
      </c>
      <c r="N9" s="455">
        <v>982</v>
      </c>
      <c r="O9" s="462">
        <v>4</v>
      </c>
      <c r="P9" s="455">
        <v>4</v>
      </c>
    </row>
    <row r="10" spans="1:16" ht="15">
      <c r="A10" s="458" t="s">
        <v>2</v>
      </c>
      <c r="B10" s="459">
        <v>395</v>
      </c>
      <c r="C10" s="460">
        <v>395</v>
      </c>
      <c r="D10" s="460">
        <v>395</v>
      </c>
      <c r="E10" s="449">
        <v>1060.7</v>
      </c>
      <c r="F10" s="450">
        <v>992.5</v>
      </c>
      <c r="G10" s="449">
        <v>3.5</v>
      </c>
      <c r="H10" s="450">
        <v>3.5</v>
      </c>
      <c r="I10" s="449">
        <v>3.4</v>
      </c>
      <c r="J10" s="450">
        <v>3.4</v>
      </c>
      <c r="K10" s="453">
        <f t="shared" si="0"/>
        <v>8.860759493670887</v>
      </c>
      <c r="L10" s="461">
        <v>8.8</v>
      </c>
      <c r="M10" s="456">
        <v>448.7</v>
      </c>
      <c r="N10" s="455">
        <v>435</v>
      </c>
      <c r="O10" s="462">
        <v>1</v>
      </c>
      <c r="P10" s="455">
        <v>1</v>
      </c>
    </row>
    <row r="11" spans="1:16" ht="15">
      <c r="A11" s="458" t="s">
        <v>3</v>
      </c>
      <c r="B11" s="459">
        <v>690</v>
      </c>
      <c r="C11" s="460">
        <v>690</v>
      </c>
      <c r="D11" s="460">
        <v>690</v>
      </c>
      <c r="E11" s="449">
        <v>2016.9</v>
      </c>
      <c r="F11" s="450">
        <v>1837</v>
      </c>
      <c r="G11" s="449">
        <v>6.9</v>
      </c>
      <c r="H11" s="450">
        <v>5.5</v>
      </c>
      <c r="I11" s="449">
        <v>6</v>
      </c>
      <c r="J11" s="450">
        <v>4.8</v>
      </c>
      <c r="K11" s="453">
        <f>G11/D11*1000</f>
        <v>10</v>
      </c>
      <c r="L11" s="461">
        <v>8</v>
      </c>
      <c r="M11" s="455">
        <v>807</v>
      </c>
      <c r="N11" s="455">
        <v>672</v>
      </c>
      <c r="O11" s="462">
        <v>3</v>
      </c>
      <c r="P11" s="455">
        <v>2</v>
      </c>
    </row>
    <row r="12" spans="1:16" ht="15">
      <c r="A12" s="458" t="s">
        <v>19</v>
      </c>
      <c r="B12" s="459">
        <v>473</v>
      </c>
      <c r="C12" s="460">
        <v>482</v>
      </c>
      <c r="D12" s="460">
        <v>482</v>
      </c>
      <c r="E12" s="449">
        <v>1617.2</v>
      </c>
      <c r="F12" s="450">
        <v>1573.8</v>
      </c>
      <c r="G12" s="449">
        <v>8.7</v>
      </c>
      <c r="H12" s="450">
        <v>8.6</v>
      </c>
      <c r="I12" s="449">
        <v>8.6</v>
      </c>
      <c r="J12" s="450">
        <v>8.7</v>
      </c>
      <c r="K12" s="453">
        <f t="shared" si="0"/>
        <v>18.04979253112033</v>
      </c>
      <c r="L12" s="461">
        <v>18.2</v>
      </c>
      <c r="M12" s="455">
        <v>1545.9</v>
      </c>
      <c r="N12" s="455">
        <v>1592.2</v>
      </c>
      <c r="O12" s="462">
        <v>8.1</v>
      </c>
      <c r="P12" s="455">
        <v>8</v>
      </c>
    </row>
    <row r="13" spans="1:16" ht="15">
      <c r="A13" s="458" t="s">
        <v>4</v>
      </c>
      <c r="B13" s="459">
        <v>733</v>
      </c>
      <c r="C13" s="460">
        <v>751</v>
      </c>
      <c r="D13" s="460">
        <v>751</v>
      </c>
      <c r="E13" s="449">
        <v>1852</v>
      </c>
      <c r="F13" s="450">
        <v>1848</v>
      </c>
      <c r="G13" s="449">
        <v>9.7</v>
      </c>
      <c r="H13" s="450">
        <v>9.5</v>
      </c>
      <c r="I13" s="449">
        <v>9.2</v>
      </c>
      <c r="J13" s="450">
        <v>8.9</v>
      </c>
      <c r="K13" s="453">
        <f t="shared" si="0"/>
        <v>12.91611185086551</v>
      </c>
      <c r="L13" s="461">
        <v>9.8</v>
      </c>
      <c r="M13" s="455">
        <v>829</v>
      </c>
      <c r="N13" s="456">
        <v>786</v>
      </c>
      <c r="O13" s="462">
        <v>3.5</v>
      </c>
      <c r="P13" s="455">
        <v>3</v>
      </c>
    </row>
    <row r="14" spans="1:16" ht="15">
      <c r="A14" s="458" t="s">
        <v>5</v>
      </c>
      <c r="B14" s="459">
        <v>2742</v>
      </c>
      <c r="C14" s="460">
        <v>2742</v>
      </c>
      <c r="D14" s="460">
        <v>2742</v>
      </c>
      <c r="E14" s="449">
        <v>1906.9</v>
      </c>
      <c r="F14" s="450">
        <v>1950</v>
      </c>
      <c r="G14" s="449">
        <v>25</v>
      </c>
      <c r="H14" s="450">
        <v>25.9</v>
      </c>
      <c r="I14" s="449">
        <v>21</v>
      </c>
      <c r="J14" s="450">
        <v>21</v>
      </c>
      <c r="K14" s="453">
        <f t="shared" si="0"/>
        <v>9.11743253099927</v>
      </c>
      <c r="L14" s="461">
        <v>9.4</v>
      </c>
      <c r="M14" s="456">
        <v>220</v>
      </c>
      <c r="N14" s="455">
        <v>220</v>
      </c>
      <c r="O14" s="462">
        <v>10</v>
      </c>
      <c r="P14" s="455">
        <v>10</v>
      </c>
    </row>
    <row r="15" spans="1:16" ht="15">
      <c r="A15" s="458" t="s">
        <v>6</v>
      </c>
      <c r="B15" s="459">
        <v>549</v>
      </c>
      <c r="C15" s="460">
        <v>550</v>
      </c>
      <c r="D15" s="460">
        <v>550</v>
      </c>
      <c r="E15" s="449">
        <v>1287.6</v>
      </c>
      <c r="F15" s="450">
        <v>1474</v>
      </c>
      <c r="G15" s="449">
        <v>5.5</v>
      </c>
      <c r="H15" s="450">
        <v>7</v>
      </c>
      <c r="I15" s="449">
        <v>5</v>
      </c>
      <c r="J15" s="450">
        <v>6.5</v>
      </c>
      <c r="K15" s="453">
        <f t="shared" si="0"/>
        <v>10</v>
      </c>
      <c r="L15" s="461">
        <v>10</v>
      </c>
      <c r="M15" s="455">
        <v>69.9</v>
      </c>
      <c r="N15" s="455">
        <v>67.8</v>
      </c>
      <c r="O15" s="462">
        <v>0.3</v>
      </c>
      <c r="P15" s="455">
        <v>0.3</v>
      </c>
    </row>
    <row r="16" spans="1:16" ht="15" customHeight="1">
      <c r="A16" s="458" t="s">
        <v>7</v>
      </c>
      <c r="B16" s="459">
        <v>643</v>
      </c>
      <c r="C16" s="460">
        <v>578</v>
      </c>
      <c r="D16" s="460">
        <v>578</v>
      </c>
      <c r="E16" s="449">
        <v>1665.2</v>
      </c>
      <c r="F16" s="450">
        <v>2040.1</v>
      </c>
      <c r="G16" s="449">
        <v>5.3</v>
      </c>
      <c r="H16" s="450">
        <v>9.7</v>
      </c>
      <c r="I16" s="449">
        <v>4.6</v>
      </c>
      <c r="J16" s="450">
        <v>8.2</v>
      </c>
      <c r="K16" s="453">
        <f t="shared" si="0"/>
        <v>9.16955017301038</v>
      </c>
      <c r="L16" s="461">
        <v>15</v>
      </c>
      <c r="M16" s="455">
        <v>2934</v>
      </c>
      <c r="N16" s="455">
        <v>3115</v>
      </c>
      <c r="O16" s="463">
        <v>14</v>
      </c>
      <c r="P16" s="464">
        <v>15</v>
      </c>
    </row>
    <row r="17" spans="1:16" ht="15">
      <c r="A17" s="458" t="s">
        <v>8</v>
      </c>
      <c r="B17" s="459">
        <v>980</v>
      </c>
      <c r="C17" s="460">
        <v>1000</v>
      </c>
      <c r="D17" s="460">
        <v>1000</v>
      </c>
      <c r="E17" s="449">
        <v>3910</v>
      </c>
      <c r="F17" s="450">
        <v>3524</v>
      </c>
      <c r="G17" s="449">
        <v>19</v>
      </c>
      <c r="H17" s="450">
        <v>16.4</v>
      </c>
      <c r="I17" s="449">
        <v>18.8</v>
      </c>
      <c r="J17" s="450">
        <v>16.1</v>
      </c>
      <c r="K17" s="453">
        <f t="shared" si="0"/>
        <v>19</v>
      </c>
      <c r="L17" s="461">
        <v>16.7</v>
      </c>
      <c r="M17" s="455">
        <v>1184</v>
      </c>
      <c r="N17" s="455">
        <v>1056</v>
      </c>
      <c r="O17" s="465">
        <v>5</v>
      </c>
      <c r="P17" s="466">
        <v>5</v>
      </c>
    </row>
    <row r="18" spans="1:16" ht="15">
      <c r="A18" s="458" t="s">
        <v>9</v>
      </c>
      <c r="B18" s="459">
        <v>562</v>
      </c>
      <c r="C18" s="460">
        <v>534</v>
      </c>
      <c r="D18" s="460">
        <v>534</v>
      </c>
      <c r="E18" s="449">
        <v>1277</v>
      </c>
      <c r="F18" s="450">
        <v>1240.5</v>
      </c>
      <c r="G18" s="449">
        <v>4.6</v>
      </c>
      <c r="H18" s="450">
        <v>4.6</v>
      </c>
      <c r="I18" s="449">
        <v>3.4</v>
      </c>
      <c r="J18" s="450">
        <v>3.4</v>
      </c>
      <c r="K18" s="453">
        <f t="shared" si="0"/>
        <v>8.614232209737827</v>
      </c>
      <c r="L18" s="461">
        <v>8.7</v>
      </c>
      <c r="M18" s="456">
        <v>1447.6</v>
      </c>
      <c r="N18" s="455">
        <v>1379.5</v>
      </c>
      <c r="O18" s="465">
        <v>8.3</v>
      </c>
      <c r="P18" s="466">
        <v>8.5</v>
      </c>
    </row>
    <row r="19" spans="1:16" ht="15">
      <c r="A19" s="458" t="s">
        <v>80</v>
      </c>
      <c r="B19" s="459">
        <v>1293</v>
      </c>
      <c r="C19" s="460">
        <v>1203</v>
      </c>
      <c r="D19" s="460">
        <v>1203</v>
      </c>
      <c r="E19" s="449">
        <v>3230</v>
      </c>
      <c r="F19" s="450">
        <v>3229</v>
      </c>
      <c r="G19" s="449">
        <v>12.7</v>
      </c>
      <c r="H19" s="450">
        <v>11.5</v>
      </c>
      <c r="I19" s="449">
        <v>9.3</v>
      </c>
      <c r="J19" s="450">
        <v>9.4</v>
      </c>
      <c r="K19" s="453">
        <f t="shared" si="0"/>
        <v>10.55694098088113</v>
      </c>
      <c r="L19" s="461">
        <v>9.1</v>
      </c>
      <c r="M19" s="455">
        <v>885</v>
      </c>
      <c r="N19" s="455">
        <v>885</v>
      </c>
      <c r="O19" s="465">
        <v>4</v>
      </c>
      <c r="P19" s="466">
        <v>4</v>
      </c>
    </row>
    <row r="20" spans="1:16" ht="15">
      <c r="A20" s="458" t="s">
        <v>10</v>
      </c>
      <c r="B20" s="459">
        <v>1284</v>
      </c>
      <c r="C20" s="460">
        <v>1267</v>
      </c>
      <c r="D20" s="460">
        <v>1267</v>
      </c>
      <c r="E20" s="449">
        <v>3443</v>
      </c>
      <c r="F20" s="450">
        <v>3660</v>
      </c>
      <c r="G20" s="449">
        <v>12.7</v>
      </c>
      <c r="H20" s="450">
        <v>14.4</v>
      </c>
      <c r="I20" s="449">
        <v>10.3</v>
      </c>
      <c r="J20" s="450">
        <v>12.6</v>
      </c>
      <c r="K20" s="453">
        <f t="shared" si="0"/>
        <v>10.023677979479084</v>
      </c>
      <c r="L20" s="461">
        <v>11</v>
      </c>
      <c r="M20" s="455">
        <v>245.6</v>
      </c>
      <c r="N20" s="455">
        <v>237.2</v>
      </c>
      <c r="O20" s="465">
        <v>1.2</v>
      </c>
      <c r="P20" s="466">
        <v>1.2</v>
      </c>
    </row>
    <row r="21" spans="1:16" ht="15" customHeight="1">
      <c r="A21" s="458" t="s">
        <v>11</v>
      </c>
      <c r="B21" s="459">
        <v>593</v>
      </c>
      <c r="C21" s="460">
        <v>618</v>
      </c>
      <c r="D21" s="460">
        <v>618</v>
      </c>
      <c r="E21" s="449">
        <v>1275.7</v>
      </c>
      <c r="F21" s="450">
        <v>1085.6</v>
      </c>
      <c r="G21" s="449">
        <v>5.3</v>
      </c>
      <c r="H21" s="450">
        <v>5.2</v>
      </c>
      <c r="I21" s="449">
        <v>3.6</v>
      </c>
      <c r="J21" s="450">
        <v>4.6</v>
      </c>
      <c r="K21" s="453">
        <f t="shared" si="0"/>
        <v>8.576051779935275</v>
      </c>
      <c r="L21" s="461">
        <v>8.7</v>
      </c>
      <c r="M21" s="455">
        <v>426</v>
      </c>
      <c r="N21" s="456">
        <v>431.1</v>
      </c>
      <c r="O21" s="465">
        <v>1.7</v>
      </c>
      <c r="P21" s="466">
        <v>1.8</v>
      </c>
    </row>
    <row r="22" spans="1:16" ht="15">
      <c r="A22" s="458" t="s">
        <v>21</v>
      </c>
      <c r="B22" s="459">
        <v>998</v>
      </c>
      <c r="C22" s="460">
        <v>1037</v>
      </c>
      <c r="D22" s="460">
        <v>1037</v>
      </c>
      <c r="E22" s="449">
        <v>2911</v>
      </c>
      <c r="F22" s="450">
        <v>1990</v>
      </c>
      <c r="G22" s="449">
        <v>11.5</v>
      </c>
      <c r="H22" s="450">
        <v>11</v>
      </c>
      <c r="I22" s="449">
        <v>10.9</v>
      </c>
      <c r="J22" s="450">
        <v>10.3</v>
      </c>
      <c r="K22" s="453">
        <f t="shared" si="0"/>
        <v>11.089681774349083</v>
      </c>
      <c r="L22" s="461">
        <v>11</v>
      </c>
      <c r="M22" s="456">
        <v>1787</v>
      </c>
      <c r="N22" s="455">
        <v>1744</v>
      </c>
      <c r="O22" s="465">
        <v>7.1</v>
      </c>
      <c r="P22" s="466">
        <v>7.5</v>
      </c>
    </row>
    <row r="23" spans="1:16" ht="15">
      <c r="A23" s="458" t="s">
        <v>82</v>
      </c>
      <c r="B23" s="459">
        <v>1878</v>
      </c>
      <c r="C23" s="460">
        <v>1774</v>
      </c>
      <c r="D23" s="460">
        <v>1774</v>
      </c>
      <c r="E23" s="450">
        <v>8487</v>
      </c>
      <c r="F23" s="450">
        <v>9629</v>
      </c>
      <c r="G23" s="449">
        <v>31.8</v>
      </c>
      <c r="H23" s="450">
        <v>35.8</v>
      </c>
      <c r="I23" s="449">
        <v>29.9</v>
      </c>
      <c r="J23" s="450">
        <v>33.2</v>
      </c>
      <c r="K23" s="453">
        <f t="shared" si="0"/>
        <v>17.925591882750847</v>
      </c>
      <c r="L23" s="461">
        <v>18.8</v>
      </c>
      <c r="M23" s="455">
        <v>856</v>
      </c>
      <c r="N23" s="455">
        <v>766.9</v>
      </c>
      <c r="O23" s="465">
        <v>4.3</v>
      </c>
      <c r="P23" s="466">
        <v>3.1</v>
      </c>
    </row>
    <row r="24" spans="1:16" ht="15">
      <c r="A24" s="458" t="s">
        <v>12</v>
      </c>
      <c r="B24" s="459">
        <v>445</v>
      </c>
      <c r="C24" s="460">
        <v>445</v>
      </c>
      <c r="D24" s="460">
        <v>445</v>
      </c>
      <c r="E24" s="449">
        <v>1230.9</v>
      </c>
      <c r="F24" s="450">
        <v>997.3</v>
      </c>
      <c r="G24" s="449">
        <v>4.8</v>
      </c>
      <c r="H24" s="450">
        <v>3.9</v>
      </c>
      <c r="I24" s="449">
        <v>2.4</v>
      </c>
      <c r="J24" s="450">
        <v>2.4</v>
      </c>
      <c r="K24" s="453">
        <f t="shared" si="0"/>
        <v>10.786516853932584</v>
      </c>
      <c r="L24" s="461">
        <v>9.9</v>
      </c>
      <c r="M24" s="455">
        <v>590.9</v>
      </c>
      <c r="N24" s="455">
        <v>576.6</v>
      </c>
      <c r="O24" s="465">
        <v>2.7</v>
      </c>
      <c r="P24" s="466">
        <v>2.7</v>
      </c>
    </row>
    <row r="25" spans="1:16" ht="15">
      <c r="A25" s="458" t="s">
        <v>13</v>
      </c>
      <c r="B25" s="459">
        <v>1440</v>
      </c>
      <c r="C25" s="460">
        <v>1503</v>
      </c>
      <c r="D25" s="460">
        <v>1503</v>
      </c>
      <c r="E25" s="450">
        <v>5554.1</v>
      </c>
      <c r="F25" s="450">
        <v>4680.4</v>
      </c>
      <c r="G25" s="449">
        <v>21</v>
      </c>
      <c r="H25" s="450">
        <v>19.3</v>
      </c>
      <c r="I25" s="449">
        <v>18</v>
      </c>
      <c r="J25" s="450">
        <v>17.6</v>
      </c>
      <c r="K25" s="453">
        <f t="shared" si="0"/>
        <v>13.972055888223553</v>
      </c>
      <c r="L25" s="461">
        <v>13.9</v>
      </c>
      <c r="M25" s="455"/>
      <c r="N25" s="455"/>
      <c r="O25" s="467"/>
      <c r="P25" s="468"/>
    </row>
    <row r="26" spans="1:16" ht="15">
      <c r="A26" s="458" t="s">
        <v>83</v>
      </c>
      <c r="B26" s="459">
        <v>537</v>
      </c>
      <c r="C26" s="460">
        <v>784</v>
      </c>
      <c r="D26" s="460">
        <v>784</v>
      </c>
      <c r="E26" s="449">
        <v>1152.9</v>
      </c>
      <c r="F26" s="450">
        <v>890.3</v>
      </c>
      <c r="G26" s="449">
        <v>6.7</v>
      </c>
      <c r="H26" s="450">
        <v>5.5</v>
      </c>
      <c r="I26" s="449">
        <v>6.2</v>
      </c>
      <c r="J26" s="450">
        <v>5</v>
      </c>
      <c r="K26" s="453">
        <f t="shared" si="0"/>
        <v>8.545918367346939</v>
      </c>
      <c r="L26" s="461">
        <v>10.4</v>
      </c>
      <c r="M26" s="455">
        <v>3076</v>
      </c>
      <c r="N26" s="455">
        <v>3140</v>
      </c>
      <c r="O26" s="462">
        <v>10</v>
      </c>
      <c r="P26" s="455">
        <v>11</v>
      </c>
    </row>
    <row r="27" spans="1:16" ht="15">
      <c r="A27" s="458" t="s">
        <v>14</v>
      </c>
      <c r="B27" s="459">
        <v>4388</v>
      </c>
      <c r="C27" s="460">
        <v>4505</v>
      </c>
      <c r="D27" s="460">
        <v>4505</v>
      </c>
      <c r="E27" s="449">
        <v>18209</v>
      </c>
      <c r="F27" s="450">
        <v>12582</v>
      </c>
      <c r="G27" s="449">
        <v>84</v>
      </c>
      <c r="H27" s="450">
        <v>61</v>
      </c>
      <c r="I27" s="449">
        <v>65</v>
      </c>
      <c r="J27" s="450">
        <v>57</v>
      </c>
      <c r="K27" s="453">
        <f t="shared" si="0"/>
        <v>18.645948945615984</v>
      </c>
      <c r="L27" s="461">
        <v>15</v>
      </c>
      <c r="M27" s="455">
        <v>1414</v>
      </c>
      <c r="N27" s="455">
        <v>1462</v>
      </c>
      <c r="O27" s="462">
        <v>6</v>
      </c>
      <c r="P27" s="455">
        <v>6</v>
      </c>
    </row>
    <row r="28" spans="1:16" ht="0.75" customHeight="1" thickBot="1">
      <c r="A28" s="469" t="s">
        <v>107</v>
      </c>
      <c r="B28" s="470">
        <v>100</v>
      </c>
      <c r="C28" s="471">
        <v>100</v>
      </c>
      <c r="D28" s="471">
        <v>100</v>
      </c>
      <c r="E28" s="472">
        <v>68</v>
      </c>
      <c r="F28" s="473">
        <v>0</v>
      </c>
      <c r="G28" s="472">
        <v>0.7</v>
      </c>
      <c r="H28" s="473">
        <v>0.7</v>
      </c>
      <c r="I28" s="472">
        <v>2.4</v>
      </c>
      <c r="J28" s="474">
        <v>2.4</v>
      </c>
      <c r="K28" s="475">
        <f t="shared" si="0"/>
        <v>6.999999999999999</v>
      </c>
      <c r="L28" s="476">
        <v>6.999999999999999</v>
      </c>
      <c r="M28" s="477"/>
      <c r="N28" s="478"/>
      <c r="O28" s="479"/>
      <c r="P28" s="480"/>
    </row>
    <row r="29" spans="1:16" ht="15" thickBot="1">
      <c r="A29" s="481" t="s">
        <v>108</v>
      </c>
      <c r="B29" s="482">
        <f>SUM(B7:B28)</f>
        <v>23107</v>
      </c>
      <c r="C29" s="483">
        <f>SUM(C7:C27)</f>
        <v>23183</v>
      </c>
      <c r="D29" s="483">
        <f>SUM(D7:D27)</f>
        <v>23183</v>
      </c>
      <c r="E29" s="484">
        <f>SUM(E7:E27)</f>
        <v>68237.4</v>
      </c>
      <c r="F29" s="485">
        <f>SUM(F7:F28)</f>
        <v>61355.9</v>
      </c>
      <c r="G29" s="484">
        <f>SUM(G7:G28)</f>
        <v>305.09999999999997</v>
      </c>
      <c r="H29" s="485">
        <f>SUM(H7:H28)</f>
        <v>285.49999999999994</v>
      </c>
      <c r="I29" s="484">
        <f>SUM(I7:I28)</f>
        <v>258.5</v>
      </c>
      <c r="J29" s="486">
        <f>SUM(J7:J28)</f>
        <v>258.3</v>
      </c>
      <c r="K29" s="487">
        <f t="shared" si="0"/>
        <v>13.160505542854677</v>
      </c>
      <c r="L29" s="488">
        <v>13</v>
      </c>
      <c r="M29" s="484">
        <f>SUM(M7:M28)</f>
        <v>20323.6</v>
      </c>
      <c r="N29" s="484">
        <f>SUM(N7:N28)</f>
        <v>20221.800000000003</v>
      </c>
      <c r="O29" s="489">
        <f>SUM(O7:O28)</f>
        <v>97.2</v>
      </c>
      <c r="P29" s="485">
        <f>SUM(P7:P28)</f>
        <v>97.6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2018-09-05T05:34:42Z</cp:lastPrinted>
  <dcterms:created xsi:type="dcterms:W3CDTF">2017-08-13T06:13:14Z</dcterms:created>
  <dcterms:modified xsi:type="dcterms:W3CDTF">2018-09-05T06:34:53Z</dcterms:modified>
  <cp:category/>
  <cp:version/>
  <cp:contentType/>
  <cp:contentStatus/>
</cp:coreProperties>
</file>