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полевые работы" sheetId="5" r:id="rId5"/>
    <sheet name="корма" sheetId="6" r:id="rId6"/>
    <sheet name="молоко" sheetId="7" r:id="rId7"/>
  </sheets>
  <definedNames>
    <definedName name="_xlnm.Print_Titles" localSheetId="5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5">'корма'!$A$1:$Z$28</definedName>
    <definedName name="_xlnm.Print_Area" localSheetId="4">'полевые работы'!$A$1:$L$28</definedName>
    <definedName name="_xlnm.Print_Area" localSheetId="3">'сев'!$A$1:$W$27</definedName>
    <definedName name="_xlnm.Print_Area" localSheetId="0">'уборка зерновые'!$A$1:$BY$27</definedName>
    <definedName name="_xlnm.Print_Area" localSheetId="1">'уборка технические'!$A$1:$AP$27</definedName>
  </definedNames>
  <calcPr fullCalcOnLoad="1"/>
</workbook>
</file>

<file path=xl/sharedStrings.xml><?xml version="1.0" encoding="utf-8"?>
<sst xmlns="http://schemas.openxmlformats.org/spreadsheetml/2006/main" count="447" uniqueCount="136">
  <si>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</si>
  <si>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</si>
  <si>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</si>
  <si>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</si>
  <si>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</si>
  <si>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</si>
  <si>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</si>
  <si>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</si>
  <si>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</si>
  <si>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</si>
  <si>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</si>
  <si>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</si>
  <si>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</si>
  <si>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</si>
  <si>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</si>
  <si>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</si>
  <si>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</si>
  <si>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</si>
  <si>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</si>
  <si>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</si>
  <si>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</si>
  <si>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</si>
  <si>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</si>
  <si>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</si>
  <si>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</si>
  <si>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</si>
  <si>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</si>
  <si>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</si>
  <si>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</si>
  <si>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</si>
  <si>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</si>
  <si>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</si>
  <si>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</si>
  <si>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</si>
  <si>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</si>
  <si>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</si>
  <si>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</si>
  <si>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</si>
  <si>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</si>
  <si>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</si>
  <si>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</si>
  <si>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</si>
  <si>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</si>
  <si>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</si>
  <si>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</si>
  <si>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</si>
  <si>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</si>
  <si>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</si>
  <si>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</si>
  <si>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</si>
  <si>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</si>
  <si>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</si>
  <si>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</si>
  <si>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</si>
  <si>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</si>
  <si>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</si>
  <si>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</si>
  <si>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</si>
  <si>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</si>
  <si>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</si>
  <si>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</si>
  <si>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</si>
  <si>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</si>
  <si>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</si>
  <si>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</si>
  <si>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</si>
  <si>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</si>
  <si>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</si>
  <si>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</si>
  <si>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</si>
  <si>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</si>
  <si>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</si>
  <si>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</si>
  <si>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</si>
  <si>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</si>
  <si>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</si>
  <si>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</si>
  <si>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</si>
  <si>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</si>
  <si>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</si>
  <si>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</si>
  <si>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</si>
  <si>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</si>
  <si>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</si>
  <si>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</si>
  <si>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Уборка зерновых и зернобобовых культур                                 27.08.2018</t>
  </si>
  <si>
    <t>Технические культуры</t>
  </si>
  <si>
    <t>Озимые зерновые, всего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</si>
  <si>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</si>
  <si>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</si>
  <si>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</si>
  <si>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</si>
  <si>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</si>
  <si>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</si>
  <si>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</si>
  <si>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</si>
  <si>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</si>
  <si>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</si>
  <si>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</si>
  <si>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</si>
  <si>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</si>
  <si>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</si>
  <si>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</si>
  <si>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</si>
  <si>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</si>
  <si>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</si>
  <si>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</si>
  <si>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</si>
  <si>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</si>
  <si>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</si>
  <si>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</si>
  <si>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</si>
  <si>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</si>
  <si>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</si>
  <si>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</si>
  <si>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</si>
  <si>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</si>
  <si>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</si>
  <si>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</si>
  <si>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</si>
  <si>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</si>
  <si>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</si>
  <si>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</si>
  <si>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</si>
  <si>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</si>
  <si>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07.09</t>
  </si>
  <si>
    <t>2018 г.</t>
  </si>
  <si>
    <t>2017 г.</t>
  </si>
  <si>
    <t>г.Ульяновск</t>
  </si>
  <si>
    <t>ИТОГО:</t>
  </si>
  <si>
    <t>10.09</t>
  </si>
  <si>
    <t>Потребность и обеспеченность животноводства кормами  в общественном секторе  (КФХ и с/х организации), тонн</t>
  </si>
  <si>
    <t>Озимый ячмень</t>
  </si>
  <si>
    <t>Уборка кормовых культур, овощей  и прочих                          11.09.2018</t>
  </si>
  <si>
    <t xml:space="preserve">       Оперативная отчетность по севу озимых культур на 11.09.2018</t>
  </si>
  <si>
    <t>Уборка технических культур                         11.09.2018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</si>
</sst>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37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8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4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3" fontId="31" fillId="0" borderId="26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31" xfId="0" applyNumberFormat="1" applyFont="1" applyFill="1" applyBorder="1" applyAlignment="1">
      <alignment horizontal="center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95" applyFont="1" applyFill="1" applyBorder="1" applyAlignment="1" applyProtection="1">
      <alignment horizontal="left" vertical="center" wrapText="1"/>
      <protection locked="0"/>
    </xf>
    <xf numFmtId="3" fontId="31" fillId="0" borderId="36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9" xfId="0" applyNumberFormat="1" applyFont="1" applyFill="1" applyBorder="1" applyAlignment="1">
      <alignment horizontal="center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3" fontId="31" fillId="0" borderId="41" xfId="0" applyNumberFormat="1" applyFont="1" applyFill="1" applyBorder="1" applyAlignment="1">
      <alignment horizontal="center"/>
    </xf>
    <xf numFmtId="3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164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4" xfId="95" applyFont="1" applyFill="1" applyBorder="1" applyAlignment="1" applyProtection="1">
      <alignment horizontal="left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16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left" vertical="center" wrapText="1"/>
      <protection locked="0"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3" fontId="19" fillId="0" borderId="22" xfId="95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/>
    </xf>
    <xf numFmtId="164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" fontId="19" fillId="0" borderId="22" xfId="0" applyNumberFormat="1" applyFont="1" applyFill="1" applyBorder="1" applyAlignment="1" applyProtection="1">
      <alignment horizontal="center" vertical="center" wrapText="1"/>
      <protection/>
    </xf>
    <xf numFmtId="164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97" applyFont="1" applyFill="1" applyBorder="1" applyAlignment="1" applyProtection="1">
      <alignment horizontal="left" vertical="center" wrapText="1"/>
      <protection locked="0"/>
    </xf>
    <xf numFmtId="0" fontId="20" fillId="0" borderId="51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53" xfId="97" applyFont="1" applyFill="1" applyBorder="1" applyAlignment="1" applyProtection="1">
      <alignment horizontal="right" vertical="center" wrapText="1"/>
      <protection locked="0"/>
    </xf>
    <xf numFmtId="0" fontId="31" fillId="0" borderId="54" xfId="97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2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0" fillId="0" borderId="39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0" applyNumberFormat="1" applyFont="1" applyFill="1" applyBorder="1" applyAlignment="1" applyProtection="1">
      <alignment horizontal="center" vertical="center" wrapText="1"/>
      <protection/>
    </xf>
    <xf numFmtId="3" fontId="31" fillId="0" borderId="57" xfId="0" applyNumberFormat="1" applyFont="1" applyFill="1" applyBorder="1" applyAlignment="1">
      <alignment horizontal="center"/>
    </xf>
    <xf numFmtId="0" fontId="19" fillId="0" borderId="58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 locked="0"/>
    </xf>
    <xf numFmtId="0" fontId="31" fillId="0" borderId="60" xfId="0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164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>
      <alignment horizontal="left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164" fontId="22" fillId="0" borderId="56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3" fontId="20" fillId="0" borderId="42" xfId="0" applyNumberFormat="1" applyFont="1" applyFill="1" applyBorder="1" applyAlignment="1">
      <alignment horizontal="center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center" vertical="center" wrapText="1"/>
      <protection/>
    </xf>
    <xf numFmtId="3" fontId="20" fillId="0" borderId="51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4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0" fontId="31" fillId="0" borderId="70" xfId="98" applyFont="1" applyFill="1" applyBorder="1" applyAlignment="1" applyProtection="1">
      <alignment vertical="top" wrapText="1"/>
      <protection hidden="1"/>
    </xf>
    <xf numFmtId="3" fontId="31" fillId="0" borderId="7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9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2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7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9" xfId="98" applyNumberFormat="1" applyFont="1" applyFill="1" applyBorder="1" applyAlignment="1" applyProtection="1">
      <alignment horizontal="center"/>
      <protection hidden="1"/>
    </xf>
    <xf numFmtId="165" fontId="20" fillId="0" borderId="72" xfId="98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" fontId="20" fillId="0" borderId="2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3" fontId="20" fillId="0" borderId="73" xfId="0" applyNumberFormat="1" applyFont="1" applyFill="1" applyBorder="1" applyAlignment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/>
      <protection hidden="1"/>
    </xf>
    <xf numFmtId="0" fontId="0" fillId="0" borderId="7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5" xfId="0" applyFill="1" applyBorder="1" applyAlignment="1">
      <alignment/>
    </xf>
    <xf numFmtId="0" fontId="19" fillId="0" borderId="76" xfId="0" applyFont="1" applyFill="1" applyBorder="1" applyAlignment="1" applyProtection="1">
      <alignment vertical="center"/>
      <protection hidden="1"/>
    </xf>
    <xf numFmtId="3" fontId="23" fillId="0" borderId="77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7" xfId="0" applyNumberFormat="1" applyFont="1" applyFill="1" applyBorder="1" applyAlignment="1" applyProtection="1">
      <alignment horizontal="center" vertical="center"/>
      <protection hidden="1"/>
    </xf>
    <xf numFmtId="3" fontId="19" fillId="0" borderId="39" xfId="0" applyNumberFormat="1" applyFont="1" applyFill="1" applyBorder="1" applyAlignment="1" applyProtection="1">
      <alignment horizontal="center" vertical="center"/>
      <protection hidden="1"/>
    </xf>
    <xf numFmtId="3" fontId="19" fillId="0" borderId="78" xfId="0" applyNumberFormat="1" applyFont="1" applyFill="1" applyBorder="1" applyAlignment="1" applyProtection="1">
      <alignment horizontal="center" vertical="center"/>
      <protection hidden="1"/>
    </xf>
    <xf numFmtId="1" fontId="19" fillId="0" borderId="77" xfId="0" applyNumberFormat="1" applyFont="1" applyFill="1" applyBorder="1" applyAlignment="1" applyProtection="1">
      <alignment horizontal="center" vertical="center"/>
      <protection hidden="1"/>
    </xf>
    <xf numFmtId="164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9" xfId="98" applyNumberFormat="1" applyFont="1" applyFill="1" applyBorder="1" applyAlignment="1" applyProtection="1">
      <alignment horizontal="center" vertical="center"/>
      <protection hidden="1"/>
    </xf>
    <xf numFmtId="0" fontId="20" fillId="0" borderId="79" xfId="91" applyFont="1" applyFill="1" applyBorder="1" applyProtection="1">
      <alignment/>
      <protection locked="0"/>
    </xf>
    <xf numFmtId="3" fontId="22" fillId="0" borderId="80" xfId="91" applyNumberFormat="1" applyFont="1" applyFill="1" applyBorder="1" applyAlignment="1" applyProtection="1">
      <alignment horizontal="center" vertical="center"/>
      <protection/>
    </xf>
    <xf numFmtId="3" fontId="22" fillId="0" borderId="81" xfId="91" applyNumberFormat="1" applyFont="1" applyFill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83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84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0" fontId="20" fillId="0" borderId="86" xfId="0" applyFont="1" applyFill="1" applyBorder="1" applyAlignment="1" applyProtection="1">
      <alignment horizontal="center" vertical="center" textRotation="90" wrapText="1"/>
      <protection hidden="1"/>
    </xf>
    <xf numFmtId="3" fontId="22" fillId="0" borderId="79" xfId="91" applyNumberFormat="1" applyFont="1" applyFill="1" applyBorder="1" applyAlignment="1" applyProtection="1">
      <alignment horizontal="center"/>
      <protection locked="0"/>
    </xf>
    <xf numFmtId="1" fontId="20" fillId="0" borderId="29" xfId="0" applyNumberFormat="1" applyFont="1" applyFill="1" applyBorder="1" applyAlignment="1" applyProtection="1">
      <alignment horizontal="center"/>
      <protection hidden="1"/>
    </xf>
    <xf numFmtId="165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62" xfId="95" applyNumberFormat="1" applyFont="1" applyFill="1" applyBorder="1" applyAlignment="1" applyProtection="1">
      <alignment horizontal="center" vertical="center" wrapText="1"/>
      <protection/>
    </xf>
    <xf numFmtId="165" fontId="2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3" fontId="31" fillId="0" borderId="8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0" xfId="91" applyFont="1" applyFill="1" applyBorder="1" applyAlignment="1" applyProtection="1">
      <alignment horizontal="center" vertical="center" textRotation="90" wrapText="1"/>
      <protection locked="0"/>
    </xf>
    <xf numFmtId="3" fontId="22" fillId="0" borderId="91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0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92" xfId="97" applyNumberFormat="1" applyFont="1" applyFill="1" applyBorder="1" applyAlignment="1" applyProtection="1">
      <alignment horizontal="right" vertical="center" wrapText="1"/>
      <protection/>
    </xf>
    <xf numFmtId="3" fontId="22" fillId="0" borderId="88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0" applyNumberFormat="1" applyFont="1" applyFill="1" applyBorder="1" applyAlignment="1">
      <alignment horizontal="right" vertical="center" wrapText="1"/>
    </xf>
    <xf numFmtId="0" fontId="22" fillId="0" borderId="89" xfId="97" applyFont="1" applyFill="1" applyBorder="1" applyAlignment="1" applyProtection="1">
      <alignment horizontal="right" vertical="center" wrapText="1"/>
      <protection/>
    </xf>
    <xf numFmtId="165" fontId="22" fillId="0" borderId="93" xfId="0" applyNumberFormat="1" applyFont="1" applyFill="1" applyBorder="1" applyAlignment="1" applyProtection="1">
      <alignment horizontal="right" vertical="center" wrapText="1"/>
      <protection/>
    </xf>
    <xf numFmtId="0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96" xfId="97" applyNumberFormat="1" applyFont="1" applyFill="1" applyBorder="1" applyAlignment="1" applyProtection="1">
      <alignment horizontal="right" vertical="center" wrapText="1"/>
      <protection/>
    </xf>
    <xf numFmtId="164" fontId="22" fillId="0" borderId="97" xfId="97" applyNumberFormat="1" applyFont="1" applyFill="1" applyBorder="1" applyAlignment="1" applyProtection="1">
      <alignment horizontal="right" vertical="center" wrapText="1"/>
      <protection/>
    </xf>
    <xf numFmtId="1" fontId="22" fillId="0" borderId="16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99" xfId="97" applyNumberFormat="1" applyFont="1" applyFill="1" applyBorder="1" applyAlignment="1" applyProtection="1">
      <alignment horizontal="right" vertical="center" wrapText="1"/>
      <protection/>
    </xf>
    <xf numFmtId="1" fontId="22" fillId="0" borderId="89" xfId="97" applyNumberFormat="1" applyFont="1" applyFill="1" applyBorder="1" applyAlignment="1" applyProtection="1">
      <alignment horizontal="right" vertical="center" wrapText="1"/>
      <protection/>
    </xf>
    <xf numFmtId="1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22" fillId="0" borderId="89" xfId="97" applyNumberFormat="1" applyFont="1" applyFill="1" applyBorder="1" applyAlignment="1" applyProtection="1">
      <alignment horizontal="right" vertical="center" wrapText="1"/>
      <protection/>
    </xf>
    <xf numFmtId="164" fontId="22" fillId="0" borderId="92" xfId="97" applyNumberFormat="1" applyFont="1" applyFill="1" applyBorder="1" applyAlignment="1" applyProtection="1">
      <alignment horizontal="right" vertical="center" wrapText="1"/>
      <protection/>
    </xf>
    <xf numFmtId="164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2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5" xfId="98" applyNumberFormat="1" applyFont="1" applyFill="1" applyBorder="1" applyAlignment="1" applyProtection="1">
      <alignment horizontal="center" vertical="center"/>
      <protection hidden="1"/>
    </xf>
    <xf numFmtId="165" fontId="22" fillId="0" borderId="82" xfId="98" applyNumberFormat="1" applyFont="1" applyFill="1" applyBorder="1" applyAlignment="1" applyProtection="1">
      <alignment horizontal="center" vertical="center"/>
      <protection hidden="1"/>
    </xf>
    <xf numFmtId="164" fontId="19" fillId="0" borderId="75" xfId="98" applyNumberFormat="1" applyFont="1" applyFill="1" applyBorder="1" applyAlignment="1" applyProtection="1">
      <alignment horizontal="center" vertical="center"/>
      <protection hidden="1"/>
    </xf>
    <xf numFmtId="164" fontId="19" fillId="0" borderId="100" xfId="98" applyNumberFormat="1" applyFont="1" applyFill="1" applyBorder="1" applyAlignment="1" applyProtection="1">
      <alignment horizontal="center" vertical="center"/>
      <protection hidden="1"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1" xfId="95" applyFont="1" applyFill="1" applyBorder="1" applyAlignment="1" applyProtection="1">
      <alignment horizontal="left" vertical="center" wrapText="1"/>
      <protection locked="0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" fontId="22" fillId="0" borderId="48" xfId="0" applyNumberFormat="1" applyFont="1" applyFill="1" applyBorder="1" applyAlignment="1">
      <alignment horizontal="center" vertical="center" wrapText="1"/>
    </xf>
    <xf numFmtId="164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48" xfId="0" applyNumberFormat="1" applyFont="1" applyFill="1" applyBorder="1" applyAlignment="1">
      <alignment horizontal="center" vertical="center" wrapText="1"/>
    </xf>
    <xf numFmtId="3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96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center" vertical="center" wrapText="1"/>
      <protection/>
    </xf>
    <xf numFmtId="3" fontId="22" fillId="0" borderId="89" xfId="0" applyNumberFormat="1" applyFont="1" applyFill="1" applyBorder="1" applyAlignment="1" applyProtection="1">
      <alignment horizontal="center" vertical="center" wrapText="1"/>
      <protection/>
    </xf>
    <xf numFmtId="165" fontId="22" fillId="0" borderId="92" xfId="97" applyNumberFormat="1" applyFont="1" applyFill="1" applyBorder="1" applyAlignment="1" applyProtection="1">
      <alignment horizontal="center" vertical="center" wrapText="1"/>
      <protection/>
    </xf>
    <xf numFmtId="164" fontId="19" fillId="0" borderId="56" xfId="0" applyNumberFormat="1" applyFont="1" applyFill="1" applyBorder="1" applyAlignment="1" applyProtection="1">
      <alignment horizontal="center" vertical="center" wrapText="1"/>
      <protection/>
    </xf>
    <xf numFmtId="164" fontId="31" fillId="0" borderId="10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8" xfId="0" applyNumberFormat="1" applyFont="1" applyFill="1" applyBorder="1" applyAlignment="1" applyProtection="1">
      <alignment horizontal="center" vertical="center" wrapText="1"/>
      <protection/>
    </xf>
    <xf numFmtId="164" fontId="3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4" xfId="0" applyFont="1" applyFill="1" applyBorder="1" applyAlignment="1" applyProtection="1">
      <alignment horizontal="center" vertical="center" wrapText="1"/>
      <protection locked="0"/>
    </xf>
    <xf numFmtId="164" fontId="31" fillId="0" borderId="104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8" borderId="105" xfId="97" applyFont="1" applyFill="1" applyBorder="1" applyAlignment="1" applyProtection="1">
      <alignment horizontal="center" vertical="center" wrapText="1"/>
      <protection locked="0"/>
    </xf>
    <xf numFmtId="3" fontId="31" fillId="38" borderId="59" xfId="0" applyNumberFormat="1" applyFont="1" applyFill="1" applyBorder="1" applyAlignment="1" applyProtection="1">
      <alignment horizontal="right" vertical="center" wrapText="1"/>
      <protection/>
    </xf>
    <xf numFmtId="3" fontId="31" fillId="38" borderId="38" xfId="0" applyNumberFormat="1" applyFont="1" applyFill="1" applyBorder="1" applyAlignment="1" applyProtection="1">
      <alignment horizontal="right" vertical="center" wrapText="1"/>
      <protection/>
    </xf>
    <xf numFmtId="165" fontId="31" fillId="38" borderId="38" xfId="0" applyNumberFormat="1" applyFont="1" applyFill="1" applyBorder="1" applyAlignment="1" applyProtection="1">
      <alignment horizontal="center" vertical="center" wrapText="1"/>
      <protection/>
    </xf>
    <xf numFmtId="3" fontId="31" fillId="38" borderId="38" xfId="0" applyNumberFormat="1" applyFont="1" applyFill="1" applyBorder="1" applyAlignment="1" applyProtection="1">
      <alignment horizontal="center" vertical="center" wrapText="1"/>
      <protection/>
    </xf>
    <xf numFmtId="165" fontId="31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38" xfId="0" applyNumberFormat="1" applyFont="1" applyFill="1" applyBorder="1" applyAlignment="1">
      <alignment horizontal="right" vertical="center" wrapText="1"/>
    </xf>
    <xf numFmtId="0" fontId="31" fillId="38" borderId="39" xfId="97" applyFont="1" applyFill="1" applyBorder="1" applyAlignment="1" applyProtection="1">
      <alignment horizontal="right" vertical="center" wrapText="1"/>
      <protection hidden="1" locked="0"/>
    </xf>
    <xf numFmtId="165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0" applyNumberFormat="1" applyFont="1" applyFill="1" applyBorder="1" applyAlignment="1">
      <alignment horizontal="right" vertical="center" wrapText="1"/>
    </xf>
    <xf numFmtId="1" fontId="31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31" fillId="38" borderId="106" xfId="94" applyNumberFormat="1" applyFont="1" applyFill="1" applyBorder="1" applyAlignment="1" applyProtection="1">
      <alignment horizontal="right" vertical="center" wrapText="1"/>
      <protection hidden="1"/>
    </xf>
    <xf numFmtId="0" fontId="20" fillId="38" borderId="78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1" xfId="0" applyNumberFormat="1" applyFont="1" applyFill="1" applyBorder="1" applyAlignment="1">
      <alignment horizontal="right"/>
    </xf>
    <xf numFmtId="0" fontId="31" fillId="38" borderId="39" xfId="0" applyFont="1" applyFill="1" applyBorder="1" applyAlignment="1">
      <alignment horizontal="right" vertical="center" wrapText="1"/>
    </xf>
    <xf numFmtId="3" fontId="31" fillId="38" borderId="42" xfId="0" applyNumberFormat="1" applyFont="1" applyFill="1" applyBorder="1" applyAlignment="1">
      <alignment horizontal="right" vertical="center" wrapText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97" applyNumberFormat="1" applyFont="1" applyFill="1" applyBorder="1" applyAlignment="1" applyProtection="1">
      <alignment horizontal="right" vertical="center" wrapText="1"/>
      <protection locked="0"/>
    </xf>
    <xf numFmtId="3" fontId="31" fillId="38" borderId="38" xfId="0" applyNumberFormat="1" applyFont="1" applyFill="1" applyBorder="1" applyAlignment="1">
      <alignment horizontal="right" vertical="center" wrapText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43" xfId="97" applyNumberFormat="1" applyFont="1" applyFill="1" applyBorder="1" applyAlignment="1" applyProtection="1">
      <alignment horizontal="right" vertical="center" wrapText="1"/>
      <protection/>
    </xf>
    <xf numFmtId="165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>
      <alignment horizontal="right" vertical="center" wrapText="1"/>
    </xf>
    <xf numFmtId="0" fontId="31" fillId="38" borderId="38" xfId="97" applyFont="1" applyFill="1" applyBorder="1" applyAlignment="1" applyProtection="1">
      <alignment horizontal="right" vertical="center" wrapText="1"/>
      <protection hidden="1"/>
    </xf>
    <xf numFmtId="0" fontId="31" fillId="38" borderId="40" xfId="97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 applyProtection="1">
      <alignment horizontal="right" vertical="center" wrapText="1"/>
      <protection/>
    </xf>
    <xf numFmtId="0" fontId="31" fillId="38" borderId="43" xfId="97" applyFont="1" applyFill="1" applyBorder="1" applyAlignment="1" applyProtection="1">
      <alignment horizontal="right" vertical="center" wrapText="1"/>
      <protection hidden="1"/>
    </xf>
    <xf numFmtId="0" fontId="31" fillId="38" borderId="107" xfId="0" applyFont="1" applyFill="1" applyBorder="1" applyAlignment="1" applyProtection="1">
      <alignment horizontal="right" vertical="center" wrapText="1"/>
      <protection/>
    </xf>
    <xf numFmtId="1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38" xfId="0" applyFont="1" applyFill="1" applyBorder="1" applyAlignment="1">
      <alignment horizontal="right"/>
    </xf>
    <xf numFmtId="0" fontId="20" fillId="38" borderId="43" xfId="0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164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64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9" xfId="0" applyNumberFormat="1" applyFont="1" applyFill="1" applyBorder="1" applyAlignment="1">
      <alignment horizontal="right" vertical="center" wrapText="1"/>
    </xf>
    <xf numFmtId="3" fontId="20" fillId="38" borderId="59" xfId="0" applyNumberFormat="1" applyFont="1" applyFill="1" applyBorder="1" applyAlignment="1" applyProtection="1">
      <alignment horizontal="right" vertical="center" wrapText="1"/>
      <protection/>
    </xf>
    <xf numFmtId="3" fontId="20" fillId="38" borderId="38" xfId="0" applyNumberFormat="1" applyFont="1" applyFill="1" applyBorder="1" applyAlignment="1" applyProtection="1">
      <alignment horizontal="right" vertical="center" wrapText="1"/>
      <protection/>
    </xf>
    <xf numFmtId="165" fontId="20" fillId="38" borderId="38" xfId="0" applyNumberFormat="1" applyFont="1" applyFill="1" applyBorder="1" applyAlignment="1" applyProtection="1">
      <alignment horizontal="center" vertical="center" wrapText="1"/>
      <protection/>
    </xf>
    <xf numFmtId="3" fontId="20" fillId="38" borderId="38" xfId="0" applyNumberFormat="1" applyFont="1" applyFill="1" applyBorder="1" applyAlignment="1" applyProtection="1">
      <alignment horizontal="center" vertical="center" wrapText="1"/>
      <protection/>
    </xf>
    <xf numFmtId="165" fontId="20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38" xfId="0" applyNumberFormat="1" applyFont="1" applyFill="1" applyBorder="1" applyAlignment="1">
      <alignment horizontal="right" vertical="center" wrapText="1"/>
    </xf>
    <xf numFmtId="0" fontId="20" fillId="38" borderId="39" xfId="97" applyFont="1" applyFill="1" applyBorder="1" applyAlignment="1" applyProtection="1">
      <alignment horizontal="right" vertical="center" wrapText="1"/>
      <protection hidden="1" locked="0"/>
    </xf>
    <xf numFmtId="165" fontId="20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77" xfId="0" applyNumberFormat="1" applyFont="1" applyFill="1" applyBorder="1" applyAlignment="1">
      <alignment horizontal="right" vertical="center" wrapText="1"/>
    </xf>
    <xf numFmtId="1" fontId="20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20" fillId="38" borderId="106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0" applyNumberFormat="1" applyFont="1" applyFill="1" applyBorder="1" applyAlignment="1">
      <alignment horizontal="right" vertical="center" wrapText="1"/>
    </xf>
    <xf numFmtId="165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108" xfId="97" applyFont="1" applyFill="1" applyBorder="1" applyAlignment="1" applyProtection="1">
      <alignment horizontal="center" vertical="center" wrapText="1"/>
      <protection locked="0"/>
    </xf>
    <xf numFmtId="165" fontId="20" fillId="38" borderId="45" xfId="0" applyNumberFormat="1" applyFont="1" applyFill="1" applyBorder="1" applyAlignment="1" applyProtection="1">
      <alignment horizontal="center" vertical="center" wrapText="1"/>
      <protection/>
    </xf>
    <xf numFmtId="165" fontId="20" fillId="38" borderId="46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7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4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45" xfId="0" applyNumberFormat="1" applyFont="1" applyFill="1" applyBorder="1" applyAlignment="1">
      <alignment horizontal="right" vertical="center" wrapText="1"/>
    </xf>
    <xf numFmtId="0" fontId="20" fillId="38" borderId="109" xfId="97" applyFont="1" applyFill="1" applyBorder="1" applyAlignment="1" applyProtection="1">
      <alignment horizontal="right" vertical="center" wrapText="1"/>
      <protection hidden="1" locked="0"/>
    </xf>
    <xf numFmtId="165" fontId="20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110" xfId="0" applyNumberFormat="1" applyFont="1" applyFill="1" applyBorder="1" applyAlignment="1">
      <alignment horizontal="right" vertical="center" wrapText="1"/>
    </xf>
    <xf numFmtId="1" fontId="20" fillId="38" borderId="109" xfId="97" applyNumberFormat="1" applyFont="1" applyFill="1" applyBorder="1" applyAlignment="1" applyProtection="1">
      <alignment horizontal="right" vertical="center" wrapText="1"/>
      <protection locked="0"/>
    </xf>
    <xf numFmtId="0" fontId="20" fillId="38" borderId="111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112" xfId="0" applyNumberFormat="1" applyFont="1" applyFill="1" applyBorder="1" applyAlignment="1">
      <alignment horizontal="right"/>
    </xf>
    <xf numFmtId="0" fontId="31" fillId="38" borderId="109" xfId="0" applyFont="1" applyFill="1" applyBorder="1" applyAlignment="1">
      <alignment horizontal="right" vertical="center" wrapText="1"/>
    </xf>
    <xf numFmtId="0" fontId="31" fillId="38" borderId="109" xfId="97" applyFont="1" applyFill="1" applyBorder="1" applyAlignment="1" applyProtection="1">
      <alignment horizontal="right" vertical="center" wrapText="1"/>
      <protection hidden="1" locked="0"/>
    </xf>
    <xf numFmtId="165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7" xfId="0" applyNumberFormat="1" applyFont="1" applyFill="1" applyBorder="1" applyAlignment="1">
      <alignment horizontal="right" vertical="center" wrapText="1"/>
    </xf>
    <xf numFmtId="3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113" xfId="0" applyNumberFormat="1" applyFont="1" applyFill="1" applyBorder="1" applyAlignment="1">
      <alignment horizontal="right" vertical="center" wrapText="1"/>
    </xf>
    <xf numFmtId="3" fontId="31" fillId="38" borderId="114" xfId="0" applyNumberFormat="1" applyFont="1" applyFill="1" applyBorder="1" applyAlignment="1">
      <alignment horizontal="right" vertical="center" wrapText="1"/>
    </xf>
    <xf numFmtId="165" fontId="31" fillId="38" borderId="114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115" xfId="97" applyNumberFormat="1" applyFont="1" applyFill="1" applyBorder="1" applyAlignment="1" applyProtection="1">
      <alignment horizontal="right" vertical="center" wrapText="1"/>
      <protection/>
    </xf>
    <xf numFmtId="0" fontId="31" fillId="38" borderId="47" xfId="0" applyFont="1" applyFill="1" applyBorder="1" applyAlignment="1">
      <alignment horizontal="right" vertical="center" wrapText="1"/>
    </xf>
    <xf numFmtId="0" fontId="31" fillId="38" borderId="45" xfId="97" applyFont="1" applyFill="1" applyBorder="1" applyAlignment="1" applyProtection="1">
      <alignment horizontal="right" vertical="center" wrapText="1"/>
      <protection hidden="1"/>
    </xf>
    <xf numFmtId="164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0" fontId="31" fillId="38" borderId="47" xfId="0" applyFont="1" applyFill="1" applyBorder="1" applyAlignment="1" applyProtection="1">
      <alignment horizontal="right" vertical="center" wrapText="1"/>
      <protection/>
    </xf>
    <xf numFmtId="0" fontId="31" fillId="38" borderId="103" xfId="97" applyFont="1" applyFill="1" applyBorder="1" applyAlignment="1" applyProtection="1">
      <alignment horizontal="right" vertical="center" wrapText="1"/>
      <protection hidden="1"/>
    </xf>
    <xf numFmtId="3" fontId="31" fillId="38" borderId="45" xfId="0" applyNumberFormat="1" applyFont="1" applyFill="1" applyBorder="1" applyAlignment="1">
      <alignment horizontal="right" vertical="center" wrapText="1"/>
    </xf>
    <xf numFmtId="0" fontId="31" fillId="38" borderId="116" xfId="0" applyFont="1" applyFill="1" applyBorder="1" applyAlignment="1" applyProtection="1">
      <alignment horizontal="right" vertical="center" wrapText="1"/>
      <protection/>
    </xf>
    <xf numFmtId="1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7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103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45" xfId="0" applyFont="1" applyFill="1" applyBorder="1" applyAlignment="1">
      <alignment horizontal="right"/>
    </xf>
    <xf numFmtId="0" fontId="20" fillId="38" borderId="103" xfId="0" applyFont="1" applyFill="1" applyBorder="1" applyAlignment="1">
      <alignment horizontal="right"/>
    </xf>
    <xf numFmtId="3" fontId="19" fillId="38" borderId="117" xfId="97" applyNumberFormat="1" applyFont="1" applyFill="1" applyBorder="1" applyAlignment="1" applyProtection="1">
      <alignment horizontal="center" vertical="center" wrapText="1"/>
      <protection/>
    </xf>
    <xf numFmtId="3" fontId="19" fillId="38" borderId="118" xfId="97" applyNumberFormat="1" applyFont="1" applyFill="1" applyBorder="1" applyAlignment="1" applyProtection="1">
      <alignment horizontal="right" vertical="center" wrapText="1"/>
      <protection/>
    </xf>
    <xf numFmtId="3" fontId="19" fillId="38" borderId="119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97" applyNumberFormat="1" applyFont="1" applyFill="1" applyBorder="1" applyAlignment="1" applyProtection="1">
      <alignment horizontal="center" vertical="center" wrapText="1"/>
      <protection/>
    </xf>
    <xf numFmtId="3" fontId="19" fillId="38" borderId="119" xfId="97" applyNumberFormat="1" applyFont="1" applyFill="1" applyBorder="1" applyAlignment="1" applyProtection="1">
      <alignment horizontal="center" vertical="center" wrapText="1"/>
      <protection/>
    </xf>
    <xf numFmtId="165" fontId="19" fillId="38" borderId="120" xfId="97" applyNumberFormat="1" applyFont="1" applyFill="1" applyBorder="1" applyAlignment="1" applyProtection="1">
      <alignment horizontal="center" vertical="center" wrapText="1"/>
      <protection/>
    </xf>
    <xf numFmtId="3" fontId="19" fillId="38" borderId="10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0" applyNumberFormat="1" applyFont="1" applyFill="1" applyBorder="1" applyAlignment="1">
      <alignment horizontal="right" vertical="center" wrapText="1"/>
    </xf>
    <xf numFmtId="165" fontId="19" fillId="38" borderId="120" xfId="97" applyNumberFormat="1" applyFont="1" applyFill="1" applyBorder="1" applyAlignment="1" applyProtection="1">
      <alignment horizontal="right" vertical="center" wrapText="1"/>
      <protection/>
    </xf>
    <xf numFmtId="165" fontId="19" fillId="38" borderId="121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2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2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97" applyNumberFormat="1" applyFont="1" applyFill="1" applyBorder="1" applyAlignment="1" applyProtection="1">
      <alignment horizontal="right" vertical="center" wrapText="1"/>
      <protection locked="0"/>
    </xf>
    <xf numFmtId="165" fontId="19" fillId="38" borderId="119" xfId="97" applyNumberFormat="1" applyFont="1" applyFill="1" applyBorder="1" applyAlignment="1" applyProtection="1">
      <alignment horizontal="right" vertical="center" wrapText="1"/>
      <protection/>
    </xf>
    <xf numFmtId="0" fontId="19" fillId="38" borderId="10" xfId="97" applyFont="1" applyFill="1" applyBorder="1" applyAlignment="1" applyProtection="1">
      <alignment horizontal="right" vertical="center" wrapText="1"/>
      <protection/>
    </xf>
    <xf numFmtId="1" fontId="19" fillId="38" borderId="119" xfId="97" applyNumberFormat="1" applyFont="1" applyFill="1" applyBorder="1" applyAlignment="1" applyProtection="1">
      <alignment horizontal="right" vertical="center" wrapText="1"/>
      <protection/>
    </xf>
    <xf numFmtId="164" fontId="19" fillId="38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2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22" xfId="97" applyNumberFormat="1" applyFont="1" applyFill="1" applyBorder="1" applyAlignment="1" applyProtection="1">
      <alignment horizontal="right" vertical="center" wrapText="1"/>
      <protection/>
    </xf>
    <xf numFmtId="164" fontId="19" fillId="38" borderId="23" xfId="97" applyNumberFormat="1" applyFont="1" applyFill="1" applyBorder="1" applyAlignment="1" applyProtection="1">
      <alignment horizontal="right" vertical="center" wrapText="1"/>
      <protection hidden="1"/>
    </xf>
    <xf numFmtId="165" fontId="19" fillId="38" borderId="120" xfId="97" applyNumberFormat="1" applyFont="1" applyFill="1" applyBorder="1" applyAlignment="1" applyProtection="1">
      <alignment horizontal="right" vertical="center" wrapText="1"/>
      <protection hidden="1"/>
    </xf>
    <xf numFmtId="0" fontId="19" fillId="38" borderId="65" xfId="97" applyFont="1" applyFill="1" applyBorder="1" applyAlignment="1" applyProtection="1">
      <alignment horizontal="right" vertical="center" wrapText="1"/>
      <protection/>
    </xf>
    <xf numFmtId="0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 hidden="1"/>
    </xf>
    <xf numFmtId="164" fontId="19" fillId="38" borderId="69" xfId="97" applyNumberFormat="1" applyFont="1" applyFill="1" applyBorder="1" applyAlignment="1" applyProtection="1">
      <alignment horizontal="right" vertical="center" wrapText="1"/>
      <protection/>
    </xf>
    <xf numFmtId="0" fontId="19" fillId="38" borderId="66" xfId="97" applyFont="1" applyFill="1" applyBorder="1" applyAlignment="1" applyProtection="1">
      <alignment horizontal="right" vertical="center" wrapText="1"/>
      <protection/>
    </xf>
    <xf numFmtId="164" fontId="19" fillId="38" borderId="69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123" xfId="97" applyNumberFormat="1" applyFont="1" applyFill="1" applyBorder="1" applyAlignment="1" applyProtection="1">
      <alignment horizontal="right" vertical="center" wrapText="1"/>
      <protection/>
    </xf>
    <xf numFmtId="1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/>
    </xf>
    <xf numFmtId="0" fontId="19" fillId="38" borderId="123" xfId="97" applyFont="1" applyFill="1" applyBorder="1" applyAlignment="1" applyProtection="1">
      <alignment horizontal="right" vertical="center" wrapText="1"/>
      <protection/>
    </xf>
    <xf numFmtId="0" fontId="19" fillId="38" borderId="68" xfId="97" applyFont="1" applyFill="1" applyBorder="1" applyAlignment="1" applyProtection="1">
      <alignment horizontal="right" vertical="center" wrapText="1"/>
      <protection/>
    </xf>
    <xf numFmtId="164" fontId="19" fillId="38" borderId="68" xfId="97" applyNumberFormat="1" applyFont="1" applyFill="1" applyBorder="1" applyAlignment="1" applyProtection="1">
      <alignment horizontal="right" vertical="center" wrapText="1"/>
      <protection/>
    </xf>
    <xf numFmtId="0" fontId="27" fillId="38" borderId="0" xfId="0" applyFont="1" applyFill="1" applyAlignment="1">
      <alignment horizontal="center"/>
    </xf>
    <xf numFmtId="0" fontId="31" fillId="38" borderId="59" xfId="0" applyFont="1" applyFill="1" applyBorder="1" applyAlignment="1" applyProtection="1">
      <alignment horizontal="center" vertical="center" wrapText="1"/>
      <protection locked="0"/>
    </xf>
    <xf numFmtId="0" fontId="31" fillId="38" borderId="38" xfId="0" applyFont="1" applyFill="1" applyBorder="1" applyAlignment="1" applyProtection="1">
      <alignment horizontal="center" vertical="center" wrapText="1"/>
      <protection locked="0"/>
    </xf>
    <xf numFmtId="0" fontId="31" fillId="38" borderId="40" xfId="0" applyFont="1" applyFill="1" applyBorder="1" applyAlignment="1" applyProtection="1">
      <alignment horizontal="center" vertical="center" wrapText="1"/>
      <protection locked="0"/>
    </xf>
    <xf numFmtId="0" fontId="31" fillId="38" borderId="42" xfId="0" applyFont="1" applyFill="1" applyBorder="1" applyAlignment="1" applyProtection="1">
      <alignment horizontal="center" vertical="center" wrapText="1"/>
      <protection locked="0"/>
    </xf>
    <xf numFmtId="164" fontId="31" fillId="38" borderId="38" xfId="0" applyNumberFormat="1" applyFont="1" applyFill="1" applyBorder="1" applyAlignment="1" applyProtection="1">
      <alignment horizontal="center" vertical="center" wrapText="1"/>
      <protection locked="0"/>
    </xf>
    <xf numFmtId="164" fontId="31" fillId="38" borderId="40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>
      <alignment/>
    </xf>
    <xf numFmtId="3" fontId="31" fillId="38" borderId="76" xfId="98" applyNumberFormat="1" applyFont="1" applyFill="1" applyBorder="1" applyAlignment="1" applyProtection="1">
      <alignment horizontal="center" vertical="top" wrapText="1"/>
      <protection hidden="1"/>
    </xf>
    <xf numFmtId="3" fontId="31" fillId="38" borderId="77" xfId="98" applyNumberFormat="1" applyFont="1" applyFill="1" applyBorder="1" applyAlignment="1" applyProtection="1">
      <alignment horizontal="center" vertical="center" wrapText="1"/>
      <protection hidden="1"/>
    </xf>
    <xf numFmtId="3" fontId="31" fillId="38" borderId="39" xfId="98" applyNumberFormat="1" applyFont="1" applyFill="1" applyBorder="1" applyAlignment="1" applyProtection="1">
      <alignment horizontal="center" vertical="center" wrapText="1"/>
      <protection hidden="1"/>
    </xf>
    <xf numFmtId="164" fontId="31" fillId="38" borderId="75" xfId="98" applyNumberFormat="1" applyFont="1" applyFill="1" applyBorder="1" applyAlignment="1" applyProtection="1">
      <alignment horizontal="center" vertical="center" wrapText="1"/>
      <protection hidden="1"/>
    </xf>
    <xf numFmtId="3" fontId="20" fillId="38" borderId="77" xfId="0" applyNumberFormat="1" applyFont="1" applyFill="1" applyBorder="1" applyAlignment="1">
      <alignment horizontal="center" vertical="center" wrapText="1"/>
    </xf>
    <xf numFmtId="3" fontId="20" fillId="38" borderId="39" xfId="98" applyNumberFormat="1" applyFont="1" applyFill="1" applyBorder="1" applyAlignment="1" applyProtection="1">
      <alignment horizontal="center" vertical="center"/>
      <protection hidden="1"/>
    </xf>
    <xf numFmtId="165" fontId="20" fillId="38" borderId="75" xfId="98" applyNumberFormat="1" applyFont="1" applyFill="1" applyBorder="1" applyAlignment="1" applyProtection="1">
      <alignment horizontal="center" vertical="center"/>
      <protection hidden="1"/>
    </xf>
    <xf numFmtId="1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164" fontId="20" fillId="38" borderId="75" xfId="0" applyNumberFormat="1" applyFont="1" applyFill="1" applyBorder="1" applyAlignment="1" applyProtection="1">
      <alignment horizontal="center" vertical="center"/>
      <protection hidden="1"/>
    </xf>
    <xf numFmtId="3" fontId="20" fillId="38" borderId="78" xfId="0" applyNumberFormat="1" applyFont="1" applyFill="1" applyBorder="1" applyAlignment="1">
      <alignment horizontal="center" vertical="center" wrapText="1"/>
    </xf>
    <xf numFmtId="1" fontId="20" fillId="38" borderId="39" xfId="0" applyNumberFormat="1" applyFont="1" applyFill="1" applyBorder="1" applyAlignment="1" applyProtection="1">
      <alignment horizontal="center" vertical="center"/>
      <protection hidden="1"/>
    </xf>
    <xf numFmtId="165" fontId="20" fillId="38" borderId="100" xfId="98" applyNumberFormat="1" applyFont="1" applyFill="1" applyBorder="1" applyAlignment="1" applyProtection="1">
      <alignment horizontal="center" vertical="center"/>
      <protection hidden="1"/>
    </xf>
    <xf numFmtId="49" fontId="20" fillId="38" borderId="77" xfId="0" applyNumberFormat="1" applyFont="1" applyFill="1" applyBorder="1" applyAlignment="1">
      <alignment horizontal="center" vertical="center" wrapText="1"/>
    </xf>
    <xf numFmtId="0" fontId="20" fillId="38" borderId="75" xfId="0" applyNumberFormat="1" applyFont="1" applyFill="1" applyBorder="1" applyAlignment="1" applyProtection="1">
      <alignment horizontal="center" vertical="center"/>
      <protection hidden="1"/>
    </xf>
    <xf numFmtId="0" fontId="0" fillId="38" borderId="7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75" xfId="0" applyFill="1" applyBorder="1" applyAlignment="1">
      <alignment/>
    </xf>
    <xf numFmtId="164" fontId="20" fillId="38" borderId="100" xfId="0" applyNumberFormat="1" applyFont="1" applyFill="1" applyBorder="1" applyAlignment="1" applyProtection="1">
      <alignment horizontal="center" vertical="center"/>
      <protection hidden="1"/>
    </xf>
    <xf numFmtId="0" fontId="20" fillId="38" borderId="77" xfId="0" applyNumberFormat="1" applyFont="1" applyFill="1" applyBorder="1" applyAlignment="1">
      <alignment horizontal="center" vertical="center" wrapText="1"/>
    </xf>
    <xf numFmtId="0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3" fontId="20" fillId="38" borderId="78" xfId="0" applyNumberFormat="1" applyFont="1" applyFill="1" applyBorder="1" applyAlignment="1">
      <alignment horizontal="center" vertical="center"/>
    </xf>
    <xf numFmtId="3" fontId="35" fillId="38" borderId="78" xfId="0" applyNumberFormat="1" applyFont="1" applyFill="1" applyBorder="1" applyAlignment="1">
      <alignment horizontal="center" vertical="center"/>
    </xf>
    <xf numFmtId="1" fontId="20" fillId="38" borderId="77" xfId="0" applyNumberFormat="1" applyFont="1" applyFill="1" applyBorder="1" applyAlignment="1">
      <alignment horizontal="center" vertical="center" wrapText="1"/>
    </xf>
    <xf numFmtId="3" fontId="0" fillId="38" borderId="75" xfId="0" applyNumberFormat="1" applyFill="1" applyBorder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20" fillId="38" borderId="124" xfId="97" applyFont="1" applyFill="1" applyBorder="1" applyAlignment="1" applyProtection="1">
      <alignment horizontal="center" vertical="center" wrapText="1"/>
      <protection locked="0"/>
    </xf>
    <xf numFmtId="3" fontId="22" fillId="38" borderId="125" xfId="97" applyNumberFormat="1" applyFont="1" applyFill="1" applyBorder="1" applyAlignment="1" applyProtection="1">
      <alignment horizontal="center" vertical="center" wrapText="1"/>
      <protection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164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126" xfId="97" applyNumberFormat="1" applyFont="1" applyFill="1" applyBorder="1" applyAlignment="1" applyProtection="1">
      <alignment horizontal="right" vertical="center" wrapText="1"/>
      <protection/>
    </xf>
    <xf numFmtId="164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7" xfId="97" applyFont="1" applyFill="1" applyBorder="1" applyAlignment="1" applyProtection="1">
      <alignment horizontal="left" vertical="center" wrapText="1"/>
      <protection locked="0"/>
    </xf>
    <xf numFmtId="164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27" xfId="97" applyFont="1" applyFill="1" applyBorder="1" applyAlignment="1" applyProtection="1">
      <alignment horizontal="left" vertical="center" wrapText="1"/>
      <protection locked="0"/>
    </xf>
    <xf numFmtId="0" fontId="19" fillId="0" borderId="18" xfId="97" applyFont="1" applyFill="1" applyBorder="1" applyAlignment="1" applyProtection="1">
      <alignment horizontal="left" vertical="center" wrapText="1"/>
      <protection locked="0"/>
    </xf>
    <xf numFmtId="165" fontId="31" fillId="38" borderId="103" xfId="97" applyNumberFormat="1" applyFont="1" applyFill="1" applyBorder="1" applyAlignment="1" applyProtection="1">
      <alignment horizontal="right" vertical="center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0" fontId="20" fillId="0" borderId="128" xfId="97" applyFont="1" applyFill="1" applyBorder="1" applyAlignment="1" applyProtection="1">
      <alignment horizontal="left" vertical="center" wrapText="1"/>
      <protection locked="0"/>
    </xf>
    <xf numFmtId="164" fontId="31" fillId="0" borderId="1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6" xfId="98" applyFont="1" applyFill="1" applyBorder="1" applyAlignment="1" applyProtection="1">
      <alignment vertical="top" wrapText="1"/>
      <protection hidden="1"/>
    </xf>
    <xf numFmtId="164" fontId="22" fillId="0" borderId="17" xfId="97" applyNumberFormat="1" applyFont="1" applyFill="1" applyBorder="1" applyAlignment="1" applyProtection="1">
      <alignment horizontal="right" vertical="center" wrapText="1"/>
      <protection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9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39" fillId="0" borderId="100" xfId="0" applyFont="1" applyFill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130" xfId="0" applyFont="1" applyBorder="1" applyAlignment="1">
      <alignment horizontal="center" vertical="center"/>
    </xf>
    <xf numFmtId="0" fontId="37" fillId="0" borderId="70" xfId="101" applyFont="1" applyFill="1" applyBorder="1" applyAlignment="1" applyProtection="1">
      <alignment vertical="center"/>
      <protection locked="0"/>
    </xf>
    <xf numFmtId="1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37" fillId="0" borderId="29" xfId="101" applyNumberFormat="1" applyFont="1" applyFill="1" applyBorder="1" applyAlignment="1" applyProtection="1">
      <alignment horizontal="center" vertical="center"/>
      <protection locked="0"/>
    </xf>
    <xf numFmtId="164" fontId="37" fillId="0" borderId="72" xfId="101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Fill="1" applyBorder="1" applyAlignment="1">
      <alignment horizontal="center"/>
    </xf>
    <xf numFmtId="1" fontId="37" fillId="0" borderId="29" xfId="101" applyNumberFormat="1" applyFont="1" applyFill="1" applyBorder="1" applyAlignment="1" applyProtection="1">
      <alignment horizontal="center" vertical="center"/>
      <protection locked="0"/>
    </xf>
    <xf numFmtId="1" fontId="37" fillId="0" borderId="74" xfId="101" applyNumberFormat="1" applyFont="1" applyFill="1" applyBorder="1" applyAlignment="1" applyProtection="1">
      <alignment horizontal="center" vertical="center"/>
      <protection locked="0"/>
    </xf>
    <xf numFmtId="1" fontId="37" fillId="0" borderId="77" xfId="101" applyNumberFormat="1" applyFont="1" applyFill="1" applyBorder="1" applyAlignment="1" applyProtection="1">
      <alignment horizontal="center" vertical="center"/>
      <protection locked="0"/>
    </xf>
    <xf numFmtId="1" fontId="37" fillId="0" borderId="39" xfId="101" applyNumberFormat="1" applyFont="1" applyFill="1" applyBorder="1" applyAlignment="1" applyProtection="1">
      <alignment horizontal="center" vertical="center"/>
      <protection locked="0"/>
    </xf>
    <xf numFmtId="164" fontId="37" fillId="0" borderId="75" xfId="101" applyNumberFormat="1" applyFont="1" applyFill="1" applyBorder="1" applyAlignment="1" applyProtection="1">
      <alignment horizontal="center" vertical="center"/>
      <protection locked="0"/>
    </xf>
    <xf numFmtId="0" fontId="37" fillId="0" borderId="76" xfId="101" applyFont="1" applyFill="1" applyBorder="1" applyAlignment="1" applyProtection="1">
      <alignment vertical="center"/>
      <protection locked="0"/>
    </xf>
    <xf numFmtId="0" fontId="37" fillId="0" borderId="39" xfId="101" applyNumberFormat="1" applyFont="1" applyFill="1" applyBorder="1" applyAlignment="1" applyProtection="1">
      <alignment horizontal="center" vertical="center"/>
      <protection locked="0"/>
    </xf>
    <xf numFmtId="1" fontId="37" fillId="0" borderId="78" xfId="101" applyNumberFormat="1" applyFont="1" applyFill="1" applyBorder="1" applyAlignment="1" applyProtection="1">
      <alignment horizontal="center" vertical="center"/>
      <protection locked="0"/>
    </xf>
    <xf numFmtId="164" fontId="37" fillId="0" borderId="100" xfId="101" applyNumberFormat="1" applyFont="1" applyFill="1" applyBorder="1" applyAlignment="1" applyProtection="1">
      <alignment horizontal="center" vertical="center"/>
      <protection locked="0"/>
    </xf>
    <xf numFmtId="0" fontId="37" fillId="0" borderId="131" xfId="101" applyFont="1" applyFill="1" applyBorder="1" applyAlignment="1" applyProtection="1">
      <alignment vertical="center"/>
      <protection locked="0"/>
    </xf>
    <xf numFmtId="1" fontId="37" fillId="0" borderId="110" xfId="101" applyNumberFormat="1" applyFont="1" applyFill="1" applyBorder="1" applyAlignment="1" applyProtection="1">
      <alignment horizontal="center" vertical="center"/>
      <protection locked="0"/>
    </xf>
    <xf numFmtId="0" fontId="37" fillId="0" borderId="109" xfId="101" applyNumberFormat="1" applyFont="1" applyFill="1" applyBorder="1" applyAlignment="1" applyProtection="1">
      <alignment horizontal="center" vertical="center"/>
      <protection locked="0"/>
    </xf>
    <xf numFmtId="164" fontId="37" fillId="0" borderId="132" xfId="101" applyNumberFormat="1" applyFont="1" applyFill="1" applyBorder="1" applyAlignment="1" applyProtection="1">
      <alignment horizontal="center" vertical="center"/>
      <protection locked="0"/>
    </xf>
    <xf numFmtId="1" fontId="37" fillId="0" borderId="111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64" fontId="37" fillId="0" borderId="133" xfId="101" applyNumberFormat="1" applyFont="1" applyFill="1" applyBorder="1" applyAlignment="1" applyProtection="1">
      <alignment horizontal="center" vertical="center"/>
      <protection locked="0"/>
    </xf>
    <xf numFmtId="0" fontId="33" fillId="0" borderId="86" xfId="0" applyFont="1" applyFill="1" applyBorder="1" applyAlignment="1" applyProtection="1">
      <alignment horizontal="center" vertical="center"/>
      <protection locked="0"/>
    </xf>
    <xf numFmtId="164" fontId="33" fillId="0" borderId="86" xfId="0" applyNumberFormat="1" applyFont="1" applyFill="1" applyBorder="1" applyAlignment="1" applyProtection="1">
      <alignment horizontal="center" vertical="center"/>
      <protection locked="0"/>
    </xf>
    <xf numFmtId="1" fontId="33" fillId="0" borderId="86" xfId="0" applyNumberFormat="1" applyFont="1" applyFill="1" applyBorder="1" applyAlignment="1" applyProtection="1">
      <alignment horizontal="center" vertical="center"/>
      <protection locked="0"/>
    </xf>
    <xf numFmtId="164" fontId="33" fillId="0" borderId="85" xfId="0" applyNumberFormat="1" applyFont="1" applyFill="1" applyBorder="1" applyAlignment="1" applyProtection="1">
      <alignment horizontal="center" vertical="center"/>
      <protection locked="0"/>
    </xf>
    <xf numFmtId="0" fontId="40" fillId="0" borderId="134" xfId="0" applyFont="1" applyFill="1" applyBorder="1" applyAlignment="1">
      <alignment/>
    </xf>
    <xf numFmtId="0" fontId="40" fillId="0" borderId="135" xfId="0" applyFont="1" applyFill="1" applyBorder="1" applyAlignment="1">
      <alignment horizontal="center"/>
    </xf>
    <xf numFmtId="0" fontId="40" fillId="0" borderId="136" xfId="0" applyFont="1" applyFill="1" applyBorder="1" applyAlignment="1">
      <alignment horizontal="center"/>
    </xf>
    <xf numFmtId="164" fontId="40" fillId="0" borderId="130" xfId="0" applyNumberFormat="1" applyFont="1" applyFill="1" applyBorder="1" applyAlignment="1">
      <alignment horizontal="center"/>
    </xf>
    <xf numFmtId="0" fontId="40" fillId="0" borderId="137" xfId="0" applyFont="1" applyFill="1" applyBorder="1" applyAlignment="1">
      <alignment horizontal="center"/>
    </xf>
    <xf numFmtId="164" fontId="40" fillId="0" borderId="138" xfId="0" applyNumberFormat="1" applyFont="1" applyFill="1" applyBorder="1" applyAlignment="1">
      <alignment horizontal="center"/>
    </xf>
    <xf numFmtId="0" fontId="40" fillId="0" borderId="71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164" fontId="40" fillId="0" borderId="72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9" xfId="96" applyNumberFormat="1" applyFont="1" applyFill="1" applyBorder="1" applyAlignment="1">
      <alignment horizontal="left"/>
      <protection/>
    </xf>
    <xf numFmtId="0" fontId="41" fillId="0" borderId="139" xfId="0" applyFont="1" applyFill="1" applyBorder="1" applyAlignment="1">
      <alignment horizontal="left"/>
    </xf>
    <xf numFmtId="0" fontId="0" fillId="0" borderId="139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3" xfId="0" applyFont="1" applyFill="1" applyBorder="1" applyAlignment="1">
      <alignment horizontal="center" vertical="center"/>
    </xf>
    <xf numFmtId="0" fontId="20" fillId="0" borderId="140" xfId="96" applyFont="1" applyFill="1" applyBorder="1">
      <alignment/>
      <protection/>
    </xf>
    <xf numFmtId="0" fontId="20" fillId="0" borderId="39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64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106" xfId="96" applyNumberFormat="1" applyFont="1" applyFill="1" applyBorder="1" applyAlignment="1">
      <alignment horizontal="center" vertical="center"/>
      <protection/>
    </xf>
    <xf numFmtId="0" fontId="20" fillId="0" borderId="38" xfId="96" applyFont="1" applyFill="1" applyBorder="1" applyAlignment="1">
      <alignment horizontal="center" vertical="center"/>
      <protection/>
    </xf>
    <xf numFmtId="1" fontId="20" fillId="0" borderId="38" xfId="96" applyNumberFormat="1" applyFont="1" applyFill="1" applyBorder="1" applyAlignment="1">
      <alignment horizontal="center" vertical="center"/>
      <protection/>
    </xf>
    <xf numFmtId="0" fontId="20" fillId="0" borderId="141" xfId="96" applyFont="1" applyFill="1" applyBorder="1">
      <alignment/>
      <protection/>
    </xf>
    <xf numFmtId="0" fontId="20" fillId="0" borderId="142" xfId="96" applyFont="1" applyFill="1" applyBorder="1">
      <alignment/>
      <protection/>
    </xf>
    <xf numFmtId="0" fontId="20" fillId="0" borderId="45" xfId="96" applyFont="1" applyFill="1" applyBorder="1" applyAlignment="1">
      <alignment horizontal="center" vertical="center"/>
      <protection/>
    </xf>
    <xf numFmtId="1" fontId="20" fillId="0" borderId="45" xfId="96" applyNumberFormat="1" applyFont="1" applyFill="1" applyBorder="1" applyAlignment="1">
      <alignment horizontal="center" vertical="center"/>
      <protection/>
    </xf>
    <xf numFmtId="164" fontId="20" fillId="0" borderId="143" xfId="96" applyNumberFormat="1" applyFont="1" applyFill="1" applyBorder="1" applyAlignment="1">
      <alignment horizontal="center" vertical="center"/>
      <protection/>
    </xf>
    <xf numFmtId="0" fontId="19" fillId="0" borderId="86" xfId="96" applyFont="1" applyFill="1" applyBorder="1">
      <alignment/>
      <protection/>
    </xf>
    <xf numFmtId="1" fontId="19" fillId="0" borderId="144" xfId="96" applyNumberFormat="1" applyFont="1" applyFill="1" applyBorder="1" applyAlignment="1">
      <alignment horizontal="center" vertical="center"/>
      <protection/>
    </xf>
    <xf numFmtId="1" fontId="19" fillId="0" borderId="119" xfId="96" applyNumberFormat="1" applyFont="1" applyFill="1" applyBorder="1" applyAlignment="1">
      <alignment horizontal="center" vertical="center"/>
      <protection/>
    </xf>
    <xf numFmtId="164" fontId="19" fillId="0" borderId="121" xfId="96" applyNumberFormat="1" applyFont="1" applyFill="1" applyBorder="1" applyAlignment="1">
      <alignment horizontal="center" vertical="center"/>
      <protection/>
    </xf>
    <xf numFmtId="0" fontId="22" fillId="0" borderId="145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3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21" xfId="93" applyNumberFormat="1" applyFont="1" applyFill="1" applyBorder="1" applyAlignment="1">
      <alignment horizontal="center" vertical="center"/>
      <protection/>
    </xf>
    <xf numFmtId="0" fontId="35" fillId="0" borderId="144" xfId="99" applyFont="1" applyFill="1" applyBorder="1" applyAlignment="1" applyProtection="1">
      <alignment horizontal="center" vertical="center"/>
      <protection locked="0"/>
    </xf>
    <xf numFmtId="0" fontId="35" fillId="0" borderId="121" xfId="99" applyFont="1" applyFill="1" applyBorder="1" applyAlignment="1" applyProtection="1">
      <alignment horizontal="center" vertical="center"/>
      <protection locked="0"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64" xfId="93" applyNumberFormat="1" applyFont="1" applyFill="1" applyBorder="1" applyAlignment="1">
      <alignment horizontal="center"/>
      <protection/>
    </xf>
    <xf numFmtId="164" fontId="35" fillId="0" borderId="107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52" xfId="93" applyNumberFormat="1" applyFont="1" applyFill="1" applyBorder="1" applyAlignment="1">
      <alignment horizontal="center"/>
      <protection/>
    </xf>
    <xf numFmtId="164" fontId="35" fillId="0" borderId="30" xfId="93" applyNumberFormat="1" applyFont="1" applyFill="1" applyBorder="1" applyAlignment="1">
      <alignment horizontal="center"/>
      <protection/>
    </xf>
    <xf numFmtId="164" fontId="35" fillId="0" borderId="52" xfId="99" applyNumberFormat="1" applyFont="1" applyFill="1" applyBorder="1" applyAlignment="1" applyProtection="1">
      <alignment horizontal="center" vertical="center"/>
      <protection locked="0"/>
    </xf>
    <xf numFmtId="164" fontId="35" fillId="0" borderId="64" xfId="99" applyNumberFormat="1" applyFont="1" applyFill="1" applyBorder="1" applyAlignment="1" applyProtection="1">
      <alignment horizontal="center" vertical="center"/>
      <protection locked="0"/>
    </xf>
    <xf numFmtId="164" fontId="35" fillId="0" borderId="106" xfId="99" applyNumberFormat="1" applyFont="1" applyFill="1" applyBorder="1" applyAlignment="1" applyProtection="1">
      <alignment horizontal="center"/>
      <protection locked="0"/>
    </xf>
    <xf numFmtId="164" fontId="35" fillId="0" borderId="64" xfId="99" applyNumberFormat="1" applyFont="1" applyFill="1" applyBorder="1" applyAlignment="1" applyProtection="1">
      <alignment horizontal="center"/>
      <protection locked="0"/>
    </xf>
    <xf numFmtId="164" fontId="35" fillId="0" borderId="51" xfId="99" applyNumberFormat="1" applyFont="1" applyFill="1" applyBorder="1" applyAlignment="1" applyProtection="1">
      <alignment horizontal="center"/>
      <protection locked="0"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6" xfId="93" applyNumberFormat="1" applyFont="1" applyFill="1" applyBorder="1" applyAlignment="1">
      <alignment horizontal="center"/>
      <protection/>
    </xf>
    <xf numFmtId="164" fontId="35" fillId="0" borderId="106" xfId="99" applyNumberFormat="1" applyFont="1" applyFill="1" applyBorder="1" applyAlignment="1" applyProtection="1">
      <alignment horizontal="center" vertic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7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>
      <alignment vertical="top" wrapText="1"/>
      <protection/>
    </xf>
    <xf numFmtId="0" fontId="35" fillId="0" borderId="116" xfId="93" applyFont="1" applyFill="1" applyBorder="1" applyAlignment="1">
      <alignment horizontal="center"/>
      <protection/>
    </xf>
    <xf numFmtId="0" fontId="35" fillId="0" borderId="143" xfId="93" applyFont="1" applyFill="1" applyBorder="1" applyAlignment="1">
      <alignment horizontal="center"/>
      <protection/>
    </xf>
    <xf numFmtId="164" fontId="35" fillId="0" borderId="116" xfId="93" applyNumberFormat="1" applyFont="1" applyFill="1" applyBorder="1" applyAlignment="1">
      <alignment horizontal="center"/>
      <protection/>
    </xf>
    <xf numFmtId="164" fontId="35" fillId="0" borderId="143" xfId="93" applyNumberFormat="1" applyFont="1" applyFill="1" applyBorder="1" applyAlignment="1">
      <alignment horizontal="center"/>
      <protection/>
    </xf>
    <xf numFmtId="164" fontId="35" fillId="0" borderId="46" xfId="93" applyNumberFormat="1" applyFont="1" applyFill="1" applyBorder="1" applyAlignment="1">
      <alignment horizontal="center"/>
      <protection/>
    </xf>
    <xf numFmtId="164" fontId="35" fillId="0" borderId="116" xfId="99" applyNumberFormat="1" applyFont="1" applyFill="1" applyBorder="1" applyAlignment="1" applyProtection="1">
      <alignment horizontal="center" vertical="center"/>
      <protection locked="0"/>
    </xf>
    <xf numFmtId="164" fontId="35" fillId="0" borderId="143" xfId="99" applyNumberFormat="1" applyFont="1" applyFill="1" applyBorder="1" applyAlignment="1" applyProtection="1">
      <alignment horizontal="center" vertical="center"/>
      <protection locked="0"/>
    </xf>
    <xf numFmtId="164" fontId="35" fillId="0" borderId="116" xfId="99" applyNumberFormat="1" applyFont="1" applyFill="1" applyBorder="1" applyAlignment="1" applyProtection="1">
      <alignment horizontal="center"/>
      <protection/>
    </xf>
    <xf numFmtId="164" fontId="35" fillId="0" borderId="143" xfId="99" applyNumberFormat="1" applyFont="1" applyFill="1" applyBorder="1" applyAlignment="1" applyProtection="1">
      <alignment horizontal="center"/>
      <protection/>
    </xf>
    <xf numFmtId="164" fontId="35" fillId="0" borderId="60" xfId="99" applyNumberFormat="1" applyFont="1" applyFill="1" applyBorder="1" applyAlignment="1" applyProtection="1">
      <alignment horizontal="center"/>
      <protection locked="0"/>
    </xf>
    <xf numFmtId="164" fontId="35" fillId="0" borderId="143" xfId="99" applyNumberFormat="1" applyFont="1" applyFill="1" applyBorder="1" applyAlignment="1" applyProtection="1">
      <alignment horizontal="center"/>
      <protection locked="0"/>
    </xf>
    <xf numFmtId="0" fontId="42" fillId="0" borderId="85" xfId="93" applyFont="1" applyFill="1" applyBorder="1" applyAlignment="1">
      <alignment horizontal="center" vertical="top" wrapText="1"/>
      <protection/>
    </xf>
    <xf numFmtId="1" fontId="42" fillId="0" borderId="144" xfId="93" applyNumberFormat="1" applyFont="1" applyFill="1" applyBorder="1" applyAlignment="1">
      <alignment horizontal="center"/>
      <protection/>
    </xf>
    <xf numFmtId="1" fontId="42" fillId="0" borderId="121" xfId="93" applyNumberFormat="1" applyFont="1" applyFill="1" applyBorder="1" applyAlignment="1">
      <alignment horizontal="center"/>
      <protection/>
    </xf>
    <xf numFmtId="164" fontId="42" fillId="0" borderId="144" xfId="93" applyNumberFormat="1" applyFont="1" applyFill="1" applyBorder="1" applyAlignment="1">
      <alignment horizontal="center"/>
      <protection/>
    </xf>
    <xf numFmtId="164" fontId="42" fillId="0" borderId="121" xfId="93" applyNumberFormat="1" applyFont="1" applyFill="1" applyBorder="1" applyAlignment="1">
      <alignment horizontal="center"/>
      <protection/>
    </xf>
    <xf numFmtId="164" fontId="42" fillId="0" borderId="120" xfId="93" applyNumberFormat="1" applyFont="1" applyFill="1" applyBorder="1" applyAlignment="1">
      <alignment horizontal="center"/>
      <protection/>
    </xf>
    <xf numFmtId="164" fontId="42" fillId="0" borderId="144" xfId="99" applyNumberFormat="1" applyFont="1" applyFill="1" applyBorder="1" applyAlignment="1" applyProtection="1">
      <alignment horizontal="center" vertical="center"/>
      <protection locked="0"/>
    </xf>
    <xf numFmtId="164" fontId="42" fillId="0" borderId="121" xfId="99" applyNumberFormat="1" applyFont="1" applyFill="1" applyBorder="1" applyAlignment="1" applyProtection="1">
      <alignment horizontal="center" vertical="center"/>
      <protection locked="0"/>
    </xf>
    <xf numFmtId="164" fontId="42" fillId="0" borderId="118" xfId="93" applyNumberFormat="1" applyFont="1" applyFill="1" applyBorder="1" applyAlignment="1">
      <alignment horizontal="center"/>
      <protection/>
    </xf>
    <xf numFmtId="164" fontId="22" fillId="0" borderId="98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164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>
      <alignment wrapText="1"/>
    </xf>
    <xf numFmtId="14" fontId="33" fillId="0" borderId="139" xfId="0" applyNumberFormat="1" applyFont="1" applyFill="1" applyBorder="1" applyAlignment="1">
      <alignment horizontal="center"/>
    </xf>
    <xf numFmtId="0" fontId="33" fillId="0" borderId="139" xfId="0" applyFont="1" applyFill="1" applyBorder="1" applyAlignment="1">
      <alignment horizontal="center"/>
    </xf>
    <xf numFmtId="0" fontId="19" fillId="0" borderId="144" xfId="96" applyFont="1" applyFill="1" applyBorder="1" applyAlignment="1">
      <alignment horizontal="center" vertical="center" wrapText="1"/>
      <protection/>
    </xf>
    <xf numFmtId="0" fontId="19" fillId="0" borderId="119" xfId="96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2" fillId="0" borderId="14" xfId="96" applyFont="1" applyFill="1" applyBorder="1" applyAlignment="1">
      <alignment horizontal="center" vertical="center"/>
      <protection/>
    </xf>
    <xf numFmtId="164" fontId="31" fillId="0" borderId="38" xfId="0" applyNumberFormat="1" applyFont="1" applyFill="1" applyBorder="1" applyAlignment="1" applyProtection="1">
      <alignment horizontal="center" vertical="center" wrapText="1"/>
      <protection/>
    </xf>
    <xf numFmtId="165" fontId="20" fillId="38" borderId="77" xfId="98" applyNumberFormat="1" applyFont="1" applyFill="1" applyBorder="1" applyAlignment="1" applyProtection="1">
      <alignment horizontal="center" vertical="center"/>
      <protection hidden="1"/>
    </xf>
    <xf numFmtId="165" fontId="20" fillId="38" borderId="75" xfId="98" applyNumberFormat="1" applyFont="1" applyFill="1" applyBorder="1" applyAlignment="1" applyProtection="1">
      <alignment horizontal="center" vertical="center"/>
      <protection hidden="1"/>
    </xf>
    <xf numFmtId="164" fontId="20" fillId="38" borderId="77" xfId="0" applyNumberFormat="1" applyFont="1" applyFill="1" applyBorder="1" applyAlignment="1" applyProtection="1">
      <alignment horizontal="center" vertical="center"/>
      <protection hidden="1"/>
    </xf>
    <xf numFmtId="164" fontId="20" fillId="38" borderId="75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0" fillId="0" borderId="71" xfId="0" applyNumberFormat="1" applyFont="1" applyFill="1" applyBorder="1" applyAlignment="1" applyProtection="1">
      <alignment horizontal="center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1" fontId="20" fillId="38" borderId="39" xfId="98" applyNumberFormat="1" applyFont="1" applyFill="1" applyBorder="1" applyAlignment="1" applyProtection="1">
      <alignment horizontal="center" vertical="center"/>
      <protection hidden="1"/>
    </xf>
    <xf numFmtId="1" fontId="20" fillId="38" borderId="39" xfId="0" applyNumberFormat="1" applyFont="1" applyFill="1" applyBorder="1" applyAlignment="1" applyProtection="1">
      <alignment horizontal="center" vertical="center"/>
      <protection hidden="1"/>
    </xf>
    <xf numFmtId="1" fontId="19" fillId="0" borderId="77" xfId="98" applyNumberFormat="1" applyFont="1" applyFill="1" applyBorder="1" applyAlignment="1" applyProtection="1">
      <alignment horizontal="center" vertical="center"/>
      <protection hidden="1"/>
    </xf>
    <xf numFmtId="1" fontId="19" fillId="0" borderId="39" xfId="98" applyNumberFormat="1" applyFont="1" applyFill="1" applyBorder="1" applyAlignment="1" applyProtection="1">
      <alignment horizontal="center" vertical="center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0" fontId="35" fillId="0" borderId="153" xfId="93" applyFont="1" applyFill="1" applyBorder="1" applyAlignment="1">
      <alignment vertical="top" wrapText="1"/>
      <protection/>
    </xf>
    <xf numFmtId="0" fontId="35" fillId="0" borderId="35" xfId="93" applyFont="1" applyFill="1" applyBorder="1" applyAlignment="1">
      <alignment vertical="top" wrapText="1"/>
      <protection/>
    </xf>
    <xf numFmtId="0" fontId="0" fillId="0" borderId="0" xfId="0" applyAlignment="1">
      <alignment horizontal="center" wrapText="1"/>
    </xf>
    <xf numFmtId="0" fontId="19" fillId="0" borderId="154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1" fillId="0" borderId="76" xfId="98" applyFont="1" applyFill="1" applyBorder="1" applyAlignment="1" applyProtection="1">
      <alignment vertical="top" wrapText="1"/>
      <protection hidden="1"/>
    </xf>
    <xf numFmtId="0" fontId="20" fillId="0" borderId="76" xfId="98" applyFont="1" applyFill="1" applyBorder="1" applyAlignment="1" applyProtection="1">
      <alignment vertical="top" wrapText="1"/>
      <protection hidden="1"/>
    </xf>
    <xf numFmtId="14" fontId="29" fillId="0" borderId="0" xfId="0" applyNumberFormat="1" applyFont="1" applyFill="1" applyAlignment="1">
      <alignment horizontal="center" vertical="center" wrapText="1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2" fontId="19" fillId="0" borderId="22" xfId="95" applyNumberFormat="1" applyFont="1" applyFill="1" applyBorder="1" applyAlignment="1" applyProtection="1">
      <alignment horizontal="center" vertical="center" wrapText="1"/>
      <protection/>
    </xf>
    <xf numFmtId="0" fontId="19" fillId="0" borderId="49" xfId="97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8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1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19" fillId="38" borderId="153" xfId="97" applyFont="1" applyFill="1" applyBorder="1" applyAlignment="1" applyProtection="1">
      <alignment horizontal="center" vertical="center" wrapText="1"/>
      <protection locked="0"/>
    </xf>
    <xf numFmtId="0" fontId="19" fillId="38" borderId="162" xfId="97" applyFont="1" applyFill="1" applyBorder="1" applyAlignment="1" applyProtection="1">
      <alignment horizontal="center" vertical="center" wrapText="1"/>
      <protection locked="0"/>
    </xf>
    <xf numFmtId="0" fontId="19" fillId="0" borderId="144" xfId="97" applyFont="1" applyFill="1" applyBorder="1" applyAlignment="1" applyProtection="1">
      <alignment horizontal="center" vertical="center" wrapText="1"/>
      <protection locked="0"/>
    </xf>
    <xf numFmtId="0" fontId="19" fillId="0" borderId="119" xfId="97" applyFont="1" applyFill="1" applyBorder="1" applyAlignment="1" applyProtection="1">
      <alignment horizontal="center" vertical="center" wrapText="1"/>
      <protection locked="0"/>
    </xf>
    <xf numFmtId="0" fontId="19" fillId="0" borderId="120" xfId="97" applyFont="1" applyFill="1" applyBorder="1" applyAlignment="1" applyProtection="1">
      <alignment horizontal="center" vertical="center" wrapText="1"/>
      <protection locked="0"/>
    </xf>
    <xf numFmtId="2" fontId="19" fillId="0" borderId="49" xfId="97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19" fillId="0" borderId="163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49" xfId="95" applyFont="1" applyFill="1" applyBorder="1" applyAlignment="1" applyProtection="1">
      <alignment horizontal="center" vertical="center" wrapText="1"/>
      <protection locked="0"/>
    </xf>
    <xf numFmtId="0" fontId="19" fillId="0" borderId="158" xfId="95" applyFont="1" applyFill="1" applyBorder="1" applyAlignment="1" applyProtection="1">
      <alignment horizontal="center" vertical="center" wrapText="1"/>
      <protection locked="0"/>
    </xf>
    <xf numFmtId="0" fontId="19" fillId="0" borderId="61" xfId="95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164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 wrapText="1"/>
    </xf>
    <xf numFmtId="0" fontId="19" fillId="0" borderId="68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6" xfId="0" applyFont="1" applyFill="1" applyBorder="1" applyAlignment="1" applyProtection="1">
      <alignment horizontal="center" vertical="center" wrapText="1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69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75" xfId="0" applyFont="1" applyFill="1" applyBorder="1" applyAlignment="1" applyProtection="1">
      <alignment horizontal="center" vertical="center" wrapText="1"/>
      <protection locked="0"/>
    </xf>
    <xf numFmtId="0" fontId="33" fillId="0" borderId="105" xfId="0" applyFont="1" applyFill="1" applyBorder="1" applyAlignment="1" applyProtection="1">
      <alignment horizontal="center" vertical="center" wrapText="1"/>
      <protection locked="0"/>
    </xf>
    <xf numFmtId="0" fontId="33" fillId="0" borderId="76" xfId="0" applyFont="1" applyFill="1" applyBorder="1" applyAlignment="1" applyProtection="1">
      <alignment horizontal="center" vertical="center" wrapText="1"/>
      <protection locked="0"/>
    </xf>
    <xf numFmtId="0" fontId="19" fillId="0" borderId="168" xfId="96" applyFont="1" applyFill="1" applyBorder="1" applyAlignment="1">
      <alignment horizontal="center" vertical="center" wrapText="1"/>
      <protection/>
    </xf>
    <xf numFmtId="0" fontId="19" fillId="0" borderId="169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66" xfId="96" applyFont="1" applyFill="1" applyBorder="1" applyAlignment="1">
      <alignment horizontal="center" vertical="center"/>
      <protection/>
    </xf>
    <xf numFmtId="0" fontId="19" fillId="0" borderId="67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67" xfId="96" applyFont="1" applyFill="1" applyBorder="1" applyAlignment="1">
      <alignment horizontal="center" vertical="center"/>
      <protection/>
    </xf>
    <xf numFmtId="14" fontId="33" fillId="0" borderId="139" xfId="0" applyNumberFormat="1" applyFont="1" applyFill="1" applyBorder="1" applyAlignment="1">
      <alignment horizontal="center"/>
    </xf>
    <xf numFmtId="0" fontId="33" fillId="0" borderId="139" xfId="0" applyFont="1" applyFill="1" applyBorder="1" applyAlignment="1">
      <alignment horizontal="center"/>
    </xf>
    <xf numFmtId="14" fontId="33" fillId="0" borderId="139" xfId="96" applyNumberFormat="1" applyFont="1" applyFill="1" applyBorder="1" applyAlignment="1">
      <alignment/>
      <protection/>
    </xf>
    <xf numFmtId="0" fontId="33" fillId="0" borderId="139" xfId="96" applyFont="1" applyFill="1" applyBorder="1" applyAlignment="1">
      <alignment/>
      <protection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0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 vertical="center" wrapText="1"/>
      <protection locked="0"/>
    </xf>
    <xf numFmtId="0" fontId="35" fillId="0" borderId="172" xfId="99" applyFont="1" applyFill="1" applyBorder="1" applyAlignment="1" applyProtection="1">
      <alignment horizontal="center" vertical="center" wrapText="1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4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 vertical="center"/>
      <protection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60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46" xfId="93" applyFont="1" applyFill="1" applyBorder="1" applyAlignment="1">
      <alignment horizontal="center" vertical="center"/>
      <protection/>
    </xf>
    <xf numFmtId="0" fontId="35" fillId="0" borderId="144" xfId="100" applyFont="1" applyFill="1" applyBorder="1" applyAlignment="1" applyProtection="1">
      <alignment horizontal="left" vertical="center"/>
      <protection locked="0"/>
    </xf>
    <xf numFmtId="0" fontId="35" fillId="0" borderId="121" xfId="100" applyFont="1" applyFill="1" applyBorder="1" applyAlignment="1" applyProtection="1">
      <alignment horizontal="left" vertical="center"/>
      <protection locked="0"/>
    </xf>
    <xf numFmtId="0" fontId="35" fillId="0" borderId="144" xfId="99" applyFont="1" applyFill="1" applyBorder="1" applyAlignment="1" applyProtection="1">
      <alignment horizontal="center"/>
      <protection locked="0"/>
    </xf>
    <xf numFmtId="0" fontId="35" fillId="0" borderId="119" xfId="99" applyFont="1" applyFill="1" applyBorder="1" applyAlignment="1" applyProtection="1">
      <alignment horizontal="center"/>
      <protection locked="0"/>
    </xf>
    <xf numFmtId="0" fontId="35" fillId="0" borderId="121" xfId="99" applyFont="1" applyFill="1" applyBorder="1" applyAlignment="1" applyProtection="1">
      <alignment horizontal="center"/>
      <protection locked="0"/>
    </xf>
    <xf numFmtId="0" fontId="35" fillId="0" borderId="107" xfId="99" applyFont="1" applyFill="1" applyBorder="1" applyAlignment="1" applyProtection="1">
      <alignment horizontal="center" vertical="center" wrapText="1"/>
      <protection locked="0"/>
    </xf>
    <xf numFmtId="0" fontId="35" fillId="0" borderId="38" xfId="99" applyFont="1" applyFill="1" applyBorder="1" applyAlignment="1" applyProtection="1">
      <alignment horizontal="center"/>
      <protection locked="0"/>
    </xf>
    <xf numFmtId="0" fontId="35" fillId="0" borderId="106" xfId="99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174" xfId="100" applyFont="1" applyFill="1" applyBorder="1" applyAlignment="1" applyProtection="1">
      <alignment horizontal="center"/>
      <protection locked="0"/>
    </xf>
    <xf numFmtId="0" fontId="35" fillId="0" borderId="175" xfId="100" applyFont="1" applyFill="1" applyBorder="1" applyAlignment="1" applyProtection="1">
      <alignment horizontal="center"/>
      <protection locked="0"/>
    </xf>
    <xf numFmtId="0" fontId="35" fillId="0" borderId="45" xfId="99" applyFont="1" applyFill="1" applyBorder="1" applyAlignment="1" applyProtection="1">
      <alignment horizontal="center"/>
      <protection locked="0"/>
    </xf>
    <xf numFmtId="0" fontId="35" fillId="0" borderId="143" xfId="99" applyFont="1" applyFill="1" applyBorder="1" applyAlignment="1" applyProtection="1">
      <alignment horizontal="center"/>
      <protection locked="0"/>
    </xf>
    <xf numFmtId="0" fontId="35" fillId="0" borderId="178" xfId="99" applyFont="1" applyFill="1" applyBorder="1" applyAlignment="1" applyProtection="1">
      <alignment horizontal="center"/>
      <protection locked="0"/>
    </xf>
    <xf numFmtId="0" fontId="35" fillId="0" borderId="179" xfId="99" applyFont="1" applyFill="1" applyBorder="1" applyAlignment="1" applyProtection="1">
      <alignment horizontal="center"/>
      <protection locked="0"/>
    </xf>
    <xf numFmtId="0" fontId="35" fillId="0" borderId="178" xfId="93" applyFont="1" applyFill="1" applyBorder="1" applyAlignment="1">
      <alignment horizontal="center"/>
      <protection/>
    </xf>
    <xf numFmtId="0" fontId="35" fillId="0" borderId="179" xfId="93" applyFont="1" applyFill="1" applyBorder="1" applyAlignment="1">
      <alignment horizontal="center"/>
      <protection/>
    </xf>
    <xf numFmtId="0" fontId="35" fillId="0" borderId="180" xfId="93" applyFont="1" applyFill="1" applyBorder="1" applyAlignment="1">
      <alignment horizontal="center"/>
      <protection/>
    </xf>
    <xf numFmtId="0" fontId="35" fillId="0" borderId="116" xfId="99" applyFont="1" applyFill="1" applyBorder="1" applyAlignment="1" applyProtection="1">
      <alignment horizontal="center" vertical="center"/>
      <protection locked="0"/>
    </xf>
    <xf numFmtId="0" fontId="35" fillId="0" borderId="143" xfId="99" applyFont="1" applyFill="1" applyBorder="1" applyAlignment="1" applyProtection="1">
      <alignment horizontal="center" vertical="center"/>
      <protection locked="0"/>
    </xf>
    <xf numFmtId="0" fontId="35" fillId="0" borderId="45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6" sqref="BB26"/>
    </sheetView>
  </sheetViews>
  <sheetFormatPr defaultColWidth="8.875" defaultRowHeight="12.75"/>
  <cols>
    <col min="1" max="1" width="20.75390625" style="4" customWidth="1"/>
    <col min="2" max="2" width="8.75390625" style="401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7.375" style="4" customWidth="1"/>
    <col min="11" max="11" width="9.125" style="4" customWidth="1"/>
    <col min="12" max="12" width="5.2539062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3" width="7.875" style="4" customWidth="1"/>
    <col min="24" max="24" width="7.375" style="4" customWidth="1"/>
    <col min="25" max="25" width="6.375" style="4" customWidth="1"/>
    <col min="26" max="26" width="8.25390625" style="4" customWidth="1"/>
    <col min="27" max="27" width="5.875" style="4" bestFit="1" customWidth="1"/>
    <col min="28" max="28" width="8.875" style="4" customWidth="1"/>
    <col min="29" max="29" width="8.125" style="4" customWidth="1"/>
    <col min="30" max="30" width="6.875" style="4" customWidth="1"/>
    <col min="31" max="31" width="8.75390625" style="4" customWidth="1"/>
    <col min="32" max="32" width="5.875" style="4" bestFit="1" customWidth="1"/>
    <col min="33" max="33" width="10.75390625" style="4" customWidth="1"/>
    <col min="34" max="34" width="8.625" style="4" customWidth="1"/>
    <col min="35" max="35" width="6.375" style="4" customWidth="1"/>
    <col min="36" max="36" width="10.625" style="4" customWidth="1"/>
    <col min="37" max="37" width="5.875" style="4" bestFit="1" customWidth="1"/>
    <col min="38" max="38" width="10.00390625" style="4" customWidth="1"/>
    <col min="39" max="39" width="7.75390625" style="4" customWidth="1"/>
    <col min="40" max="40" width="6.25390625" style="4" customWidth="1"/>
    <col min="41" max="41" width="8.75390625" style="4" customWidth="1"/>
    <col min="42" max="42" width="5.875" style="4" bestFit="1" customWidth="1"/>
    <col min="43" max="43" width="6.875" style="4" bestFit="1" customWidth="1"/>
    <col min="44" max="44" width="5.75390625" style="4" customWidth="1"/>
    <col min="45" max="45" width="5.625" style="4" customWidth="1"/>
    <col min="46" max="47" width="5.875" style="4" customWidth="1"/>
    <col min="48" max="48" width="7.375" style="4" customWidth="1"/>
    <col min="49" max="49" width="7.75390625" style="4" customWidth="1"/>
    <col min="50" max="50" width="5.875" style="4" customWidth="1"/>
    <col min="51" max="51" width="6.00390625" style="4" customWidth="1"/>
    <col min="52" max="52" width="5.125" style="4" customWidth="1"/>
    <col min="53" max="53" width="8.125" style="4" bestFit="1" customWidth="1"/>
    <col min="54" max="54" width="6.75390625" style="4" customWidth="1"/>
    <col min="55" max="55" width="6.00390625" style="4" customWidth="1"/>
    <col min="56" max="56" width="6.875" style="4" customWidth="1"/>
    <col min="57" max="57" width="5.875" style="4" bestFit="1" customWidth="1"/>
    <col min="58" max="58" width="8.00390625" style="4" customWidth="1"/>
    <col min="59" max="59" width="6.125" style="4" customWidth="1"/>
    <col min="60" max="60" width="6.25390625" style="4" customWidth="1"/>
    <col min="61" max="61" width="6.125" style="4" customWidth="1"/>
    <col min="62" max="62" width="5.875" style="4" bestFit="1" customWidth="1"/>
    <col min="63" max="63" width="7.00390625" style="4" customWidth="1"/>
    <col min="64" max="64" width="5.75390625" style="4" customWidth="1"/>
    <col min="65" max="65" width="5.00390625" style="4" customWidth="1"/>
    <col min="66" max="66" width="5.125" style="4" customWidth="1"/>
    <col min="67" max="67" width="5.00390625" style="4" bestFit="1" customWidth="1"/>
    <col min="68" max="68" width="6.875" style="4" bestFit="1" customWidth="1"/>
    <col min="69" max="69" width="5.125" style="4" customWidth="1"/>
    <col min="70" max="70" width="5.25390625" style="4" customWidth="1"/>
    <col min="71" max="71" width="5.00390625" style="4" customWidth="1"/>
    <col min="72" max="72" width="5.00390625" style="4" bestFit="1" customWidth="1"/>
    <col min="73" max="73" width="7.00390625" style="4" customWidth="1"/>
    <col min="74" max="75" width="5.875" style="4" customWidth="1"/>
    <col min="76" max="76" width="6.125" style="4" customWidth="1"/>
    <col min="77" max="77" width="6.75390625" style="4" customWidth="1"/>
    <col min="78" max="16384" width="8.875" style="4" customWidth="1"/>
  </cols>
  <sheetData>
    <row r="1" spans="1:72" ht="19.5" customHeight="1">
      <c r="A1" s="1"/>
      <c r="B1" s="426"/>
      <c r="C1" s="621" t="s">
        <v>85</v>
      </c>
      <c r="D1" s="621"/>
      <c r="E1" s="621"/>
      <c r="F1" s="621"/>
      <c r="G1" s="621"/>
      <c r="H1" s="621"/>
      <c r="I1" s="621"/>
      <c r="J1" s="621"/>
      <c r="K1" s="621"/>
      <c r="L1" s="621"/>
      <c r="M1" s="617"/>
      <c r="N1" s="617"/>
      <c r="O1" s="617"/>
      <c r="P1" s="617"/>
      <c r="Q1" s="617"/>
      <c r="R1" s="3"/>
      <c r="S1" s="3"/>
      <c r="T1" s="3"/>
      <c r="U1" s="3"/>
      <c r="V1" s="3"/>
      <c r="W1" s="3"/>
      <c r="X1" s="615">
        <v>43354</v>
      </c>
      <c r="Y1" s="639"/>
      <c r="Z1" s="639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426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1" t="s">
        <v>16</v>
      </c>
      <c r="B3" s="633" t="s">
        <v>45</v>
      </c>
      <c r="C3" s="635" t="s">
        <v>46</v>
      </c>
      <c r="D3" s="636"/>
      <c r="E3" s="636"/>
      <c r="F3" s="636"/>
      <c r="G3" s="637"/>
      <c r="H3" s="626" t="s">
        <v>47</v>
      </c>
      <c r="I3" s="637"/>
      <c r="J3" s="637"/>
      <c r="K3" s="637"/>
      <c r="L3" s="637"/>
      <c r="M3" s="618" t="s">
        <v>48</v>
      </c>
      <c r="N3" s="618"/>
      <c r="O3" s="618"/>
      <c r="P3" s="618"/>
      <c r="Q3" s="616"/>
      <c r="R3" s="640" t="s">
        <v>49</v>
      </c>
      <c r="S3" s="618"/>
      <c r="T3" s="618"/>
      <c r="U3" s="618"/>
      <c r="V3" s="641"/>
      <c r="W3" s="626" t="s">
        <v>50</v>
      </c>
      <c r="X3" s="626"/>
      <c r="Y3" s="626"/>
      <c r="Z3" s="626"/>
      <c r="AA3" s="628"/>
      <c r="AB3" s="623" t="s">
        <v>51</v>
      </c>
      <c r="AC3" s="623"/>
      <c r="AD3" s="623"/>
      <c r="AE3" s="623"/>
      <c r="AF3" s="624"/>
      <c r="AG3" s="626" t="s">
        <v>52</v>
      </c>
      <c r="AH3" s="626"/>
      <c r="AI3" s="626"/>
      <c r="AJ3" s="626"/>
      <c r="AK3" s="628"/>
      <c r="AL3" s="623" t="s">
        <v>71</v>
      </c>
      <c r="AM3" s="623"/>
      <c r="AN3" s="623"/>
      <c r="AO3" s="623"/>
      <c r="AP3" s="624"/>
      <c r="AQ3" s="638" t="s">
        <v>53</v>
      </c>
      <c r="AR3" s="638"/>
      <c r="AS3" s="638"/>
      <c r="AT3" s="638"/>
      <c r="AU3" s="619"/>
      <c r="AV3" s="623" t="s">
        <v>54</v>
      </c>
      <c r="AW3" s="623"/>
      <c r="AX3" s="623"/>
      <c r="AY3" s="623"/>
      <c r="AZ3" s="624"/>
      <c r="BA3" s="623" t="s">
        <v>55</v>
      </c>
      <c r="BB3" s="623"/>
      <c r="BC3" s="623"/>
      <c r="BD3" s="623"/>
      <c r="BE3" s="620"/>
      <c r="BF3" s="625" t="s">
        <v>56</v>
      </c>
      <c r="BG3" s="626"/>
      <c r="BH3" s="626"/>
      <c r="BI3" s="626"/>
      <c r="BJ3" s="627"/>
      <c r="BK3" s="625" t="s">
        <v>57</v>
      </c>
      <c r="BL3" s="626"/>
      <c r="BM3" s="626"/>
      <c r="BN3" s="626"/>
      <c r="BO3" s="628"/>
      <c r="BP3" s="624" t="s">
        <v>58</v>
      </c>
      <c r="BQ3" s="624"/>
      <c r="BR3" s="624"/>
      <c r="BS3" s="624"/>
      <c r="BT3" s="624"/>
      <c r="BU3" s="623" t="s">
        <v>59</v>
      </c>
      <c r="BV3" s="629"/>
      <c r="BW3" s="629"/>
      <c r="BX3" s="629"/>
      <c r="BY3" s="630"/>
    </row>
    <row r="4" spans="1:77" ht="131.25" customHeight="1" thickBot="1">
      <c r="A4" s="632"/>
      <c r="B4" s="634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147" t="s">
        <v>39</v>
      </c>
      <c r="R4" s="17" t="s">
        <v>36</v>
      </c>
      <c r="S4" s="7" t="s">
        <v>37</v>
      </c>
      <c r="T4" s="7" t="s">
        <v>0</v>
      </c>
      <c r="U4" s="7" t="s">
        <v>38</v>
      </c>
      <c r="V4" s="18" t="s">
        <v>39</v>
      </c>
      <c r="W4" s="9" t="s">
        <v>63</v>
      </c>
      <c r="X4" s="7" t="s">
        <v>37</v>
      </c>
      <c r="Y4" s="7" t="s">
        <v>0</v>
      </c>
      <c r="Z4" s="7" t="s">
        <v>38</v>
      </c>
      <c r="AA4" s="1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1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18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18" t="s">
        <v>39</v>
      </c>
      <c r="AQ4" s="435" t="s">
        <v>66</v>
      </c>
      <c r="AR4" s="436" t="s">
        <v>37</v>
      </c>
      <c r="AS4" s="436" t="s">
        <v>0</v>
      </c>
      <c r="AT4" s="436" t="s">
        <v>38</v>
      </c>
      <c r="AU4" s="437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1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8" t="s">
        <v>39</v>
      </c>
      <c r="BK4" s="205" t="s">
        <v>67</v>
      </c>
      <c r="BL4" s="206" t="s">
        <v>37</v>
      </c>
      <c r="BM4" s="206" t="s">
        <v>0</v>
      </c>
      <c r="BN4" s="206" t="s">
        <v>38</v>
      </c>
      <c r="BO4" s="207" t="s">
        <v>39</v>
      </c>
      <c r="BP4" s="11" t="s">
        <v>67</v>
      </c>
      <c r="BQ4" s="12" t="s">
        <v>37</v>
      </c>
      <c r="BR4" s="12" t="s">
        <v>0</v>
      </c>
      <c r="BS4" s="12" t="s">
        <v>38</v>
      </c>
      <c r="BT4" s="13" t="s">
        <v>39</v>
      </c>
      <c r="BU4" s="11" t="s">
        <v>67</v>
      </c>
      <c r="BV4" s="12" t="s">
        <v>37</v>
      </c>
      <c r="BW4" s="12" t="s">
        <v>0</v>
      </c>
      <c r="BX4" s="12" t="s">
        <v>38</v>
      </c>
      <c r="BY4" s="18" t="s">
        <v>39</v>
      </c>
    </row>
    <row r="5" spans="1:77" s="14" customFormat="1" ht="18" customHeight="1">
      <c r="A5" s="83" t="s">
        <v>1</v>
      </c>
      <c r="B5" s="427"/>
      <c r="C5" s="84"/>
      <c r="D5" s="85"/>
      <c r="E5" s="86"/>
      <c r="F5" s="85"/>
      <c r="G5" s="87"/>
      <c r="H5" s="88"/>
      <c r="I5" s="85"/>
      <c r="J5" s="89"/>
      <c r="K5" s="85"/>
      <c r="L5" s="87"/>
      <c r="M5" s="90"/>
      <c r="N5" s="91"/>
      <c r="O5" s="86"/>
      <c r="P5" s="91"/>
      <c r="Q5" s="148"/>
      <c r="R5" s="146"/>
      <c r="S5" s="92"/>
      <c r="T5" s="93"/>
      <c r="U5" s="92"/>
      <c r="V5" s="94"/>
      <c r="W5" s="204"/>
      <c r="X5" s="92"/>
      <c r="Y5" s="93"/>
      <c r="Z5" s="92"/>
      <c r="AA5" s="94"/>
      <c r="AB5" s="95"/>
      <c r="AC5" s="92"/>
      <c r="AD5" s="93"/>
      <c r="AE5" s="92"/>
      <c r="AF5" s="94"/>
      <c r="AG5" s="95"/>
      <c r="AH5" s="92"/>
      <c r="AI5" s="93"/>
      <c r="AJ5" s="92"/>
      <c r="AK5" s="94"/>
      <c r="AL5" s="96"/>
      <c r="AM5" s="97"/>
      <c r="AN5" s="98"/>
      <c r="AO5" s="97"/>
      <c r="AP5" s="99"/>
      <c r="AQ5" s="100"/>
      <c r="AR5" s="101"/>
      <c r="AS5" s="101"/>
      <c r="AT5" s="101"/>
      <c r="AU5" s="99"/>
      <c r="AV5" s="103"/>
      <c r="AW5" s="101"/>
      <c r="AX5" s="101"/>
      <c r="AY5" s="101"/>
      <c r="AZ5" s="99"/>
      <c r="BA5" s="104"/>
      <c r="BB5" s="97"/>
      <c r="BC5" s="98"/>
      <c r="BD5" s="97"/>
      <c r="BE5" s="105"/>
      <c r="BF5" s="106"/>
      <c r="BG5" s="101"/>
      <c r="BH5" s="101"/>
      <c r="BI5" s="101"/>
      <c r="BJ5" s="102"/>
      <c r="BK5" s="107"/>
      <c r="BL5" s="108"/>
      <c r="BM5" s="108"/>
      <c r="BN5" s="108"/>
      <c r="BO5" s="109"/>
      <c r="BP5" s="110"/>
      <c r="BQ5" s="111"/>
      <c r="BR5" s="111"/>
      <c r="BS5" s="111"/>
      <c r="BT5" s="112"/>
      <c r="BU5" s="113"/>
      <c r="BV5" s="114"/>
      <c r="BW5" s="114"/>
      <c r="BX5" s="114"/>
      <c r="BY5" s="115"/>
    </row>
    <row r="6" spans="1:77" s="298" customFormat="1" ht="15.75" customHeight="1">
      <c r="A6" s="438" t="s">
        <v>17</v>
      </c>
      <c r="B6" s="257"/>
      <c r="C6" s="258">
        <f aca="true" t="shared" si="0" ref="C6:C25">SUM(H6+M6+R6+W6+AB6+AG6+AL6+AQ6+AV6+BA6+BF6+BK6+BP6+BU6)</f>
        <v>6531</v>
      </c>
      <c r="D6" s="259">
        <f aca="true" t="shared" si="1" ref="D6:D25">I6+N6+S6+X6+AC6+AH6+AM6+AR6+AW6+BB6+BG6+BL6+BQ6+BV6</f>
        <v>6356</v>
      </c>
      <c r="E6" s="260">
        <f aca="true" t="shared" si="2" ref="E6:E26">D6/C6*100</f>
        <v>97.32047159699893</v>
      </c>
      <c r="F6" s="261">
        <f aca="true" t="shared" si="3" ref="F6:F24">K6+P6+U6+Z6+AE6+AJ6+AO6+AT6+AY6+BD6+BI6+BN6+BS6+BX6</f>
        <v>11411</v>
      </c>
      <c r="G6" s="262">
        <f aca="true" t="shared" si="4" ref="G6:G26">F6/D6*10</f>
        <v>17.953115166771553</v>
      </c>
      <c r="H6" s="263">
        <v>2439</v>
      </c>
      <c r="I6" s="264">
        <v>2439</v>
      </c>
      <c r="J6" s="265">
        <f aca="true" t="shared" si="5" ref="J6:J26">I6/H6*100</f>
        <v>100</v>
      </c>
      <c r="K6" s="266">
        <v>4880</v>
      </c>
      <c r="L6" s="267">
        <f aca="true" t="shared" si="6" ref="L6:L26">K6/I6*10</f>
        <v>20.00820008200082</v>
      </c>
      <c r="M6" s="268">
        <v>255</v>
      </c>
      <c r="N6" s="269">
        <v>255</v>
      </c>
      <c r="O6" s="265">
        <f aca="true" t="shared" si="7" ref="O6:O14">N6/M6*100</f>
        <v>100</v>
      </c>
      <c r="P6" s="269">
        <v>528</v>
      </c>
      <c r="Q6" s="270">
        <f aca="true" t="shared" si="8" ref="Q6:Q14">P6/N6*10</f>
        <v>20.705882352941178</v>
      </c>
      <c r="R6" s="271"/>
      <c r="S6" s="272"/>
      <c r="T6" s="273"/>
      <c r="U6" s="272"/>
      <c r="V6" s="274"/>
      <c r="W6" s="275">
        <v>230</v>
      </c>
      <c r="X6" s="276">
        <v>230</v>
      </c>
      <c r="Y6" s="265">
        <f>X6/W6*100</f>
        <v>100</v>
      </c>
      <c r="Z6" s="266">
        <v>294</v>
      </c>
      <c r="AA6" s="274">
        <f>Z6/X6*10</f>
        <v>12.782608695652174</v>
      </c>
      <c r="AB6" s="277">
        <v>549</v>
      </c>
      <c r="AC6" s="278">
        <v>549</v>
      </c>
      <c r="AD6" s="279">
        <f aca="true" t="shared" si="9" ref="AD6:AD19">AC6/AB6*100</f>
        <v>100</v>
      </c>
      <c r="AE6" s="278">
        <v>1028</v>
      </c>
      <c r="AF6" s="440">
        <f aca="true" t="shared" si="10" ref="AF6:AF19">AE6/AC6*10</f>
        <v>18.72495446265938</v>
      </c>
      <c r="AG6" s="277">
        <v>120</v>
      </c>
      <c r="AH6" s="280">
        <v>120</v>
      </c>
      <c r="AI6" s="281">
        <f aca="true" t="shared" si="11" ref="AI6:AI26">AH6/AG6*100</f>
        <v>100</v>
      </c>
      <c r="AJ6" s="280">
        <v>228</v>
      </c>
      <c r="AK6" s="282">
        <f aca="true" t="shared" si="12" ref="AK6:AK26">AJ6/AH6*10</f>
        <v>19</v>
      </c>
      <c r="AL6" s="277">
        <v>2548</v>
      </c>
      <c r="AM6" s="278">
        <v>2548</v>
      </c>
      <c r="AN6" s="283">
        <f aca="true" t="shared" si="13" ref="AN6:AN26">AM6/AL6*100</f>
        <v>100</v>
      </c>
      <c r="AO6" s="278">
        <v>4226</v>
      </c>
      <c r="AP6" s="284">
        <f aca="true" t="shared" si="14" ref="AP6:AP26">AO6/AM6*10</f>
        <v>16.585557299843014</v>
      </c>
      <c r="AQ6" s="285">
        <v>90</v>
      </c>
      <c r="AR6" s="286"/>
      <c r="AS6" s="286"/>
      <c r="AT6" s="286"/>
      <c r="AU6" s="289"/>
      <c r="AV6" s="288"/>
      <c r="AW6" s="286"/>
      <c r="AX6" s="286"/>
      <c r="AY6" s="286"/>
      <c r="AZ6" s="289"/>
      <c r="BA6" s="277">
        <v>250</v>
      </c>
      <c r="BB6" s="280">
        <v>165</v>
      </c>
      <c r="BC6" s="265">
        <f>BB6/BA6*100</f>
        <v>66</v>
      </c>
      <c r="BD6" s="280">
        <v>162</v>
      </c>
      <c r="BE6" s="267">
        <f>BD6/BB6*10</f>
        <v>9.818181818181818</v>
      </c>
      <c r="BF6" s="290">
        <v>50</v>
      </c>
      <c r="BG6" s="291">
        <v>50</v>
      </c>
      <c r="BH6" s="306">
        <f>BG6/BF6*100</f>
        <v>100</v>
      </c>
      <c r="BI6" s="291">
        <v>65</v>
      </c>
      <c r="BJ6" s="287">
        <f>BI6/BG6*10</f>
        <v>13</v>
      </c>
      <c r="BK6" s="288"/>
      <c r="BL6" s="291"/>
      <c r="BM6" s="291"/>
      <c r="BN6" s="291"/>
      <c r="BO6" s="292"/>
      <c r="BP6" s="293"/>
      <c r="BQ6" s="291"/>
      <c r="BR6" s="291"/>
      <c r="BS6" s="291"/>
      <c r="BT6" s="294"/>
      <c r="BU6" s="295"/>
      <c r="BV6" s="296"/>
      <c r="BW6" s="296"/>
      <c r="BX6" s="296"/>
      <c r="BY6" s="297"/>
    </row>
    <row r="7" spans="1:77" s="298" customFormat="1" ht="15.75" customHeight="1">
      <c r="A7" s="433" t="s">
        <v>18</v>
      </c>
      <c r="B7" s="257">
        <v>87</v>
      </c>
      <c r="C7" s="258">
        <f t="shared" si="0"/>
        <v>21782</v>
      </c>
      <c r="D7" s="259">
        <f t="shared" si="1"/>
        <v>21747</v>
      </c>
      <c r="E7" s="260">
        <f t="shared" si="2"/>
        <v>99.83931686713801</v>
      </c>
      <c r="F7" s="261">
        <f t="shared" si="3"/>
        <v>40459</v>
      </c>
      <c r="G7" s="262">
        <f t="shared" si="4"/>
        <v>18.604405205315675</v>
      </c>
      <c r="H7" s="263">
        <v>9463</v>
      </c>
      <c r="I7" s="264">
        <v>9463</v>
      </c>
      <c r="J7" s="265">
        <f t="shared" si="5"/>
        <v>100</v>
      </c>
      <c r="K7" s="266">
        <v>18407</v>
      </c>
      <c r="L7" s="267">
        <f t="shared" si="6"/>
        <v>19.45154813484096</v>
      </c>
      <c r="M7" s="268">
        <v>1469</v>
      </c>
      <c r="N7" s="269">
        <v>1469</v>
      </c>
      <c r="O7" s="265">
        <f t="shared" si="7"/>
        <v>100</v>
      </c>
      <c r="P7" s="269">
        <v>3253</v>
      </c>
      <c r="Q7" s="270">
        <f t="shared" si="8"/>
        <v>22.144315861130018</v>
      </c>
      <c r="R7" s="271"/>
      <c r="S7" s="272"/>
      <c r="T7" s="273"/>
      <c r="U7" s="272"/>
      <c r="V7" s="274"/>
      <c r="W7" s="275">
        <v>544</v>
      </c>
      <c r="X7" s="276">
        <v>544</v>
      </c>
      <c r="Y7" s="265">
        <f>X7/W7*100</f>
        <v>100</v>
      </c>
      <c r="Z7" s="266">
        <v>538</v>
      </c>
      <c r="AA7" s="274">
        <f>Z7/X7*10</f>
        <v>9.889705882352942</v>
      </c>
      <c r="AB7" s="277">
        <v>3171</v>
      </c>
      <c r="AC7" s="278">
        <v>3171</v>
      </c>
      <c r="AD7" s="279">
        <f t="shared" si="9"/>
        <v>100</v>
      </c>
      <c r="AE7" s="278">
        <v>6171</v>
      </c>
      <c r="AF7" s="440">
        <f t="shared" si="10"/>
        <v>19.46073793755913</v>
      </c>
      <c r="AG7" s="277">
        <v>4886</v>
      </c>
      <c r="AH7" s="280">
        <v>4886</v>
      </c>
      <c r="AI7" s="281">
        <f t="shared" si="11"/>
        <v>100</v>
      </c>
      <c r="AJ7" s="280">
        <v>8927</v>
      </c>
      <c r="AK7" s="282">
        <f t="shared" si="12"/>
        <v>18.270568972574704</v>
      </c>
      <c r="AL7" s="277">
        <v>2022</v>
      </c>
      <c r="AM7" s="278">
        <v>2022</v>
      </c>
      <c r="AN7" s="283">
        <f t="shared" si="13"/>
        <v>100</v>
      </c>
      <c r="AO7" s="278">
        <v>3032</v>
      </c>
      <c r="AP7" s="284">
        <f t="shared" si="14"/>
        <v>14.99505440158259</v>
      </c>
      <c r="AQ7" s="285">
        <v>35</v>
      </c>
      <c r="AR7" s="286"/>
      <c r="AS7" s="286"/>
      <c r="AT7" s="286"/>
      <c r="AU7" s="289"/>
      <c r="AV7" s="288"/>
      <c r="AW7" s="286"/>
      <c r="AX7" s="286"/>
      <c r="AY7" s="286"/>
      <c r="AZ7" s="289"/>
      <c r="BA7" s="277">
        <v>28</v>
      </c>
      <c r="BB7" s="280">
        <v>28</v>
      </c>
      <c r="BC7" s="265">
        <f>BB7/BA7*100</f>
        <v>100</v>
      </c>
      <c r="BD7" s="280">
        <v>3</v>
      </c>
      <c r="BE7" s="267">
        <f>BD7/BB7*10</f>
        <v>1.0714285714285714</v>
      </c>
      <c r="BF7" s="290">
        <v>45</v>
      </c>
      <c r="BG7" s="291">
        <v>45</v>
      </c>
      <c r="BH7" s="306">
        <f>BG7/BF7*100</f>
        <v>100</v>
      </c>
      <c r="BI7" s="291">
        <v>90</v>
      </c>
      <c r="BJ7" s="287">
        <f>BI7/BG7*10</f>
        <v>20</v>
      </c>
      <c r="BK7" s="288"/>
      <c r="BL7" s="291"/>
      <c r="BM7" s="291"/>
      <c r="BN7" s="291"/>
      <c r="BO7" s="292"/>
      <c r="BP7" s="293">
        <v>59</v>
      </c>
      <c r="BQ7" s="291">
        <v>59</v>
      </c>
      <c r="BR7" s="301">
        <f>BQ7/BP7*100</f>
        <v>100</v>
      </c>
      <c r="BS7" s="291">
        <v>32</v>
      </c>
      <c r="BT7" s="430">
        <f>BS7/BQ7*10</f>
        <v>5.423728813559322</v>
      </c>
      <c r="BU7" s="295">
        <v>60</v>
      </c>
      <c r="BV7" s="296">
        <v>60</v>
      </c>
      <c r="BW7" s="283">
        <f>BV7/BU7*100</f>
        <v>100</v>
      </c>
      <c r="BX7" s="296">
        <v>6</v>
      </c>
      <c r="BY7" s="284">
        <f>BX7/BV7*10</f>
        <v>1</v>
      </c>
    </row>
    <row r="8" spans="1:77" s="298" customFormat="1" ht="15.75" customHeight="1">
      <c r="A8" s="433" t="s">
        <v>2</v>
      </c>
      <c r="B8" s="257"/>
      <c r="C8" s="258">
        <f t="shared" si="0"/>
        <v>5957</v>
      </c>
      <c r="D8" s="259">
        <f t="shared" si="1"/>
        <v>5657</v>
      </c>
      <c r="E8" s="260">
        <f t="shared" si="2"/>
        <v>94.96390800738627</v>
      </c>
      <c r="F8" s="261">
        <f t="shared" si="3"/>
        <v>6841</v>
      </c>
      <c r="G8" s="262">
        <f t="shared" si="4"/>
        <v>12.092982146013789</v>
      </c>
      <c r="H8" s="263">
        <v>1710</v>
      </c>
      <c r="I8" s="264">
        <v>1710</v>
      </c>
      <c r="J8" s="265">
        <f t="shared" si="5"/>
        <v>100</v>
      </c>
      <c r="K8" s="266">
        <v>2900</v>
      </c>
      <c r="L8" s="267">
        <f t="shared" si="6"/>
        <v>16.95906432748538</v>
      </c>
      <c r="M8" s="268">
        <v>420</v>
      </c>
      <c r="N8" s="269">
        <v>420</v>
      </c>
      <c r="O8" s="265">
        <f t="shared" si="7"/>
        <v>100</v>
      </c>
      <c r="P8" s="269">
        <v>475</v>
      </c>
      <c r="Q8" s="270">
        <f t="shared" si="8"/>
        <v>11.30952380952381</v>
      </c>
      <c r="R8" s="271">
        <v>80</v>
      </c>
      <c r="S8" s="272">
        <v>80</v>
      </c>
      <c r="T8" s="273">
        <f>S8/R8*100</f>
        <v>100</v>
      </c>
      <c r="U8" s="272">
        <v>80</v>
      </c>
      <c r="V8" s="274">
        <f>U8/S8*10</f>
        <v>10</v>
      </c>
      <c r="W8" s="275"/>
      <c r="X8" s="276"/>
      <c r="Y8" s="265"/>
      <c r="Z8" s="266"/>
      <c r="AA8" s="274"/>
      <c r="AB8" s="277">
        <v>777</v>
      </c>
      <c r="AC8" s="278">
        <v>777</v>
      </c>
      <c r="AD8" s="279">
        <f t="shared" si="9"/>
        <v>100</v>
      </c>
      <c r="AE8" s="278">
        <v>931</v>
      </c>
      <c r="AF8" s="440">
        <f t="shared" si="10"/>
        <v>11.981981981981981</v>
      </c>
      <c r="AG8" s="277">
        <v>787</v>
      </c>
      <c r="AH8" s="280">
        <v>787</v>
      </c>
      <c r="AI8" s="281">
        <f t="shared" si="11"/>
        <v>100</v>
      </c>
      <c r="AJ8" s="280">
        <v>1101</v>
      </c>
      <c r="AK8" s="282">
        <f t="shared" si="12"/>
        <v>13.989834815756035</v>
      </c>
      <c r="AL8" s="277">
        <v>1000</v>
      </c>
      <c r="AM8" s="278">
        <v>1000</v>
      </c>
      <c r="AN8" s="283">
        <f t="shared" si="13"/>
        <v>100</v>
      </c>
      <c r="AO8" s="278">
        <v>1144</v>
      </c>
      <c r="AP8" s="284">
        <f t="shared" si="14"/>
        <v>11.44</v>
      </c>
      <c r="AQ8" s="285"/>
      <c r="AR8" s="286"/>
      <c r="AS8" s="286"/>
      <c r="AT8" s="286"/>
      <c r="AU8" s="289"/>
      <c r="AV8" s="288"/>
      <c r="AW8" s="286"/>
      <c r="AX8" s="286"/>
      <c r="AY8" s="286"/>
      <c r="AZ8" s="289"/>
      <c r="BA8" s="277">
        <v>483</v>
      </c>
      <c r="BB8" s="280">
        <v>183</v>
      </c>
      <c r="BC8" s="265">
        <f>BB8/BA8*100</f>
        <v>37.88819875776397</v>
      </c>
      <c r="BD8" s="280">
        <v>90</v>
      </c>
      <c r="BE8" s="267">
        <f>BD8/BB8*10</f>
        <v>4.918032786885246</v>
      </c>
      <c r="BF8" s="290"/>
      <c r="BG8" s="291"/>
      <c r="BH8" s="291"/>
      <c r="BI8" s="291"/>
      <c r="BJ8" s="287"/>
      <c r="BK8" s="288"/>
      <c r="BL8" s="291"/>
      <c r="BM8" s="291"/>
      <c r="BN8" s="291"/>
      <c r="BO8" s="292"/>
      <c r="BP8" s="293"/>
      <c r="BQ8" s="291"/>
      <c r="BR8" s="301"/>
      <c r="BS8" s="291"/>
      <c r="BT8" s="430"/>
      <c r="BU8" s="295">
        <v>700</v>
      </c>
      <c r="BV8" s="296">
        <v>700</v>
      </c>
      <c r="BW8" s="283">
        <f>BV8/BU8*100</f>
        <v>100</v>
      </c>
      <c r="BX8" s="296">
        <v>120</v>
      </c>
      <c r="BY8" s="284">
        <f>BX8/BV8*10</f>
        <v>1.7142857142857144</v>
      </c>
    </row>
    <row r="9" spans="1:77" s="298" customFormat="1" ht="15.75" customHeight="1">
      <c r="A9" s="433" t="s">
        <v>3</v>
      </c>
      <c r="B9" s="257"/>
      <c r="C9" s="258">
        <f t="shared" si="0"/>
        <v>20924</v>
      </c>
      <c r="D9" s="259">
        <f t="shared" si="1"/>
        <v>20924</v>
      </c>
      <c r="E9" s="260">
        <f t="shared" si="2"/>
        <v>100</v>
      </c>
      <c r="F9" s="261">
        <f t="shared" si="3"/>
        <v>43170</v>
      </c>
      <c r="G9" s="262">
        <f t="shared" si="4"/>
        <v>20.63181036130759</v>
      </c>
      <c r="H9" s="263">
        <v>11217</v>
      </c>
      <c r="I9" s="264">
        <v>11217</v>
      </c>
      <c r="J9" s="265">
        <f t="shared" si="5"/>
        <v>100</v>
      </c>
      <c r="K9" s="266">
        <v>27023</v>
      </c>
      <c r="L9" s="267">
        <f t="shared" si="6"/>
        <v>24.091111705447087</v>
      </c>
      <c r="M9" s="268">
        <v>929</v>
      </c>
      <c r="N9" s="269">
        <v>929</v>
      </c>
      <c r="O9" s="265">
        <f t="shared" si="7"/>
        <v>100</v>
      </c>
      <c r="P9" s="269">
        <v>1962</v>
      </c>
      <c r="Q9" s="270">
        <f t="shared" si="8"/>
        <v>21.1194833153929</v>
      </c>
      <c r="R9" s="271"/>
      <c r="S9" s="272"/>
      <c r="T9" s="273"/>
      <c r="U9" s="272"/>
      <c r="V9" s="274"/>
      <c r="W9" s="275">
        <v>770</v>
      </c>
      <c r="X9" s="276">
        <v>770</v>
      </c>
      <c r="Y9" s="265">
        <f aca="true" t="shared" si="15" ref="Y9:Y18">X9/W9*100</f>
        <v>100</v>
      </c>
      <c r="Z9" s="266">
        <v>574</v>
      </c>
      <c r="AA9" s="274">
        <f aca="true" t="shared" si="16" ref="AA9:AA18">Z9/X9*10</f>
        <v>7.454545454545455</v>
      </c>
      <c r="AB9" s="277">
        <v>3796</v>
      </c>
      <c r="AC9" s="278">
        <v>3796</v>
      </c>
      <c r="AD9" s="279">
        <f t="shared" si="9"/>
        <v>100</v>
      </c>
      <c r="AE9" s="278">
        <v>5937</v>
      </c>
      <c r="AF9" s="440">
        <f t="shared" si="10"/>
        <v>15.640147523709167</v>
      </c>
      <c r="AG9" s="277">
        <v>2941</v>
      </c>
      <c r="AH9" s="280">
        <v>2941</v>
      </c>
      <c r="AI9" s="281">
        <f t="shared" si="11"/>
        <v>100</v>
      </c>
      <c r="AJ9" s="280">
        <v>5662</v>
      </c>
      <c r="AK9" s="282">
        <f t="shared" si="12"/>
        <v>19.251955117307038</v>
      </c>
      <c r="AL9" s="277">
        <v>1088</v>
      </c>
      <c r="AM9" s="278">
        <v>1088</v>
      </c>
      <c r="AN9" s="283">
        <f t="shared" si="13"/>
        <v>100</v>
      </c>
      <c r="AO9" s="278">
        <v>1842</v>
      </c>
      <c r="AP9" s="284">
        <f t="shared" si="14"/>
        <v>16.93014705882353</v>
      </c>
      <c r="AQ9" s="285">
        <v>35</v>
      </c>
      <c r="AR9" s="286">
        <v>35</v>
      </c>
      <c r="AS9" s="286">
        <f>AR9/AQ9*100</f>
        <v>100</v>
      </c>
      <c r="AT9" s="286">
        <v>4</v>
      </c>
      <c r="AU9" s="299">
        <f>AT9/AR9*10</f>
        <v>1.1428571428571428</v>
      </c>
      <c r="AV9" s="288">
        <v>30</v>
      </c>
      <c r="AW9" s="286">
        <v>30</v>
      </c>
      <c r="AX9" s="306">
        <f>AW9/AV9*100</f>
        <v>100</v>
      </c>
      <c r="AY9" s="286">
        <v>36</v>
      </c>
      <c r="AZ9" s="299">
        <f>AY9/AW9*10</f>
        <v>12</v>
      </c>
      <c r="BA9" s="277"/>
      <c r="BB9" s="280"/>
      <c r="BC9" s="265"/>
      <c r="BD9" s="280"/>
      <c r="BE9" s="267"/>
      <c r="BF9" s="290"/>
      <c r="BG9" s="291"/>
      <c r="BH9" s="291"/>
      <c r="BI9" s="291"/>
      <c r="BJ9" s="287"/>
      <c r="BK9" s="288">
        <v>98</v>
      </c>
      <c r="BL9" s="291">
        <v>98</v>
      </c>
      <c r="BM9" s="291">
        <f>BL9/BK9*100</f>
        <v>100</v>
      </c>
      <c r="BN9" s="291">
        <v>120</v>
      </c>
      <c r="BO9" s="292">
        <f>BN9/BL9*10</f>
        <v>12.244897959183675</v>
      </c>
      <c r="BP9" s="293"/>
      <c r="BQ9" s="291"/>
      <c r="BR9" s="301"/>
      <c r="BS9" s="291"/>
      <c r="BT9" s="430"/>
      <c r="BU9" s="295">
        <v>20</v>
      </c>
      <c r="BV9" s="296">
        <v>20</v>
      </c>
      <c r="BW9" s="283">
        <f>BV9/BU9*100</f>
        <v>100</v>
      </c>
      <c r="BX9" s="296">
        <v>10</v>
      </c>
      <c r="BY9" s="284">
        <f>BX9/BV9*10</f>
        <v>5</v>
      </c>
    </row>
    <row r="10" spans="1:77" s="298" customFormat="1" ht="15" customHeight="1">
      <c r="A10" s="433" t="s">
        <v>19</v>
      </c>
      <c r="B10" s="257">
        <v>46</v>
      </c>
      <c r="C10" s="258">
        <f t="shared" si="0"/>
        <v>29991</v>
      </c>
      <c r="D10" s="259">
        <f t="shared" si="1"/>
        <v>29481</v>
      </c>
      <c r="E10" s="260">
        <f t="shared" si="2"/>
        <v>98.29948984695409</v>
      </c>
      <c r="F10" s="261">
        <f t="shared" si="3"/>
        <v>63389.5</v>
      </c>
      <c r="G10" s="262">
        <f t="shared" si="4"/>
        <v>21.50181472812998</v>
      </c>
      <c r="H10" s="263">
        <v>14593</v>
      </c>
      <c r="I10" s="264">
        <v>14593</v>
      </c>
      <c r="J10" s="265">
        <f t="shared" si="5"/>
        <v>100</v>
      </c>
      <c r="K10" s="266">
        <v>39783</v>
      </c>
      <c r="L10" s="267">
        <f t="shared" si="6"/>
        <v>27.261700815459466</v>
      </c>
      <c r="M10" s="268">
        <v>962</v>
      </c>
      <c r="N10" s="269">
        <v>962</v>
      </c>
      <c r="O10" s="265">
        <f t="shared" si="7"/>
        <v>100</v>
      </c>
      <c r="P10" s="269">
        <v>2746</v>
      </c>
      <c r="Q10" s="270">
        <f t="shared" si="8"/>
        <v>28.544698544698544</v>
      </c>
      <c r="R10" s="271"/>
      <c r="S10" s="272"/>
      <c r="T10" s="273"/>
      <c r="U10" s="272"/>
      <c r="V10" s="274"/>
      <c r="W10" s="275">
        <v>588</v>
      </c>
      <c r="X10" s="276">
        <v>588</v>
      </c>
      <c r="Y10" s="265">
        <f t="shared" si="15"/>
        <v>100</v>
      </c>
      <c r="Z10" s="266">
        <v>710</v>
      </c>
      <c r="AA10" s="274">
        <f t="shared" si="16"/>
        <v>12.074829931972788</v>
      </c>
      <c r="AB10" s="277">
        <v>5482</v>
      </c>
      <c r="AC10" s="278">
        <v>5482</v>
      </c>
      <c r="AD10" s="279">
        <f t="shared" si="9"/>
        <v>100</v>
      </c>
      <c r="AE10" s="278">
        <v>9217</v>
      </c>
      <c r="AF10" s="440">
        <f t="shared" si="10"/>
        <v>16.813206858810652</v>
      </c>
      <c r="AG10" s="277">
        <v>3813</v>
      </c>
      <c r="AH10" s="280">
        <v>3813</v>
      </c>
      <c r="AI10" s="281">
        <f t="shared" si="11"/>
        <v>100</v>
      </c>
      <c r="AJ10" s="280">
        <v>5696</v>
      </c>
      <c r="AK10" s="282">
        <f t="shared" si="12"/>
        <v>14.938368738526096</v>
      </c>
      <c r="AL10" s="277">
        <v>3651</v>
      </c>
      <c r="AM10" s="278">
        <v>3473</v>
      </c>
      <c r="AN10" s="283">
        <f t="shared" si="13"/>
        <v>95.12462339085182</v>
      </c>
      <c r="AO10" s="278">
        <v>4694</v>
      </c>
      <c r="AP10" s="284">
        <f t="shared" si="14"/>
        <v>13.515692484883386</v>
      </c>
      <c r="AQ10" s="285">
        <v>137</v>
      </c>
      <c r="AR10" s="286"/>
      <c r="AS10" s="286"/>
      <c r="AT10" s="286"/>
      <c r="AU10" s="289"/>
      <c r="AV10" s="288">
        <v>174</v>
      </c>
      <c r="AW10" s="286">
        <v>174</v>
      </c>
      <c r="AX10" s="306">
        <f>AW10/AV10*100</f>
        <v>100</v>
      </c>
      <c r="AY10" s="286">
        <v>244</v>
      </c>
      <c r="AZ10" s="299">
        <f>AY10/AW10*10</f>
        <v>14.022988505747128</v>
      </c>
      <c r="BA10" s="277">
        <v>555</v>
      </c>
      <c r="BB10" s="280">
        <v>360</v>
      </c>
      <c r="BC10" s="265">
        <f>BB10/BA10*100</f>
        <v>64.86486486486487</v>
      </c>
      <c r="BD10" s="280">
        <v>256</v>
      </c>
      <c r="BE10" s="267">
        <f>BD10/BB10*10</f>
        <v>7.111111111111112</v>
      </c>
      <c r="BF10" s="290"/>
      <c r="BG10" s="291"/>
      <c r="BH10" s="291"/>
      <c r="BI10" s="291"/>
      <c r="BJ10" s="287"/>
      <c r="BK10" s="288">
        <v>36</v>
      </c>
      <c r="BL10" s="291">
        <v>36</v>
      </c>
      <c r="BM10" s="291">
        <f>BL10/BK10*100</f>
        <v>100</v>
      </c>
      <c r="BN10" s="291">
        <v>43.5</v>
      </c>
      <c r="BO10" s="292">
        <f>BN10/BL10*10</f>
        <v>12.083333333333332</v>
      </c>
      <c r="BP10" s="293"/>
      <c r="BQ10" s="291"/>
      <c r="BR10" s="301"/>
      <c r="BS10" s="291"/>
      <c r="BT10" s="430"/>
      <c r="BU10" s="295"/>
      <c r="BV10" s="296"/>
      <c r="BW10" s="283"/>
      <c r="BX10" s="296"/>
      <c r="BY10" s="284"/>
    </row>
    <row r="11" spans="1:77" s="298" customFormat="1" ht="15.75" customHeight="1">
      <c r="A11" s="433" t="s">
        <v>4</v>
      </c>
      <c r="B11" s="257"/>
      <c r="C11" s="258">
        <f t="shared" si="0"/>
        <v>57340</v>
      </c>
      <c r="D11" s="259">
        <f t="shared" si="1"/>
        <v>56463</v>
      </c>
      <c r="E11" s="260">
        <f t="shared" si="2"/>
        <v>98.47052668294384</v>
      </c>
      <c r="F11" s="261">
        <f t="shared" si="3"/>
        <v>98440</v>
      </c>
      <c r="G11" s="262">
        <f t="shared" si="4"/>
        <v>17.434426084338416</v>
      </c>
      <c r="H11" s="263">
        <v>24191</v>
      </c>
      <c r="I11" s="264">
        <v>24191</v>
      </c>
      <c r="J11" s="265">
        <f t="shared" si="5"/>
        <v>100</v>
      </c>
      <c r="K11" s="266">
        <v>54944</v>
      </c>
      <c r="L11" s="267">
        <f t="shared" si="6"/>
        <v>22.712579058327478</v>
      </c>
      <c r="M11" s="268">
        <v>1092</v>
      </c>
      <c r="N11" s="269">
        <v>1092</v>
      </c>
      <c r="O11" s="265">
        <f t="shared" si="7"/>
        <v>100</v>
      </c>
      <c r="P11" s="269">
        <v>1021</v>
      </c>
      <c r="Q11" s="270">
        <f t="shared" si="8"/>
        <v>9.34981684981685</v>
      </c>
      <c r="R11" s="271"/>
      <c r="S11" s="272"/>
      <c r="T11" s="273"/>
      <c r="U11" s="272"/>
      <c r="V11" s="274"/>
      <c r="W11" s="275">
        <v>1751</v>
      </c>
      <c r="X11" s="276">
        <v>1751</v>
      </c>
      <c r="Y11" s="265">
        <f t="shared" si="15"/>
        <v>100</v>
      </c>
      <c r="Z11" s="266">
        <v>1337</v>
      </c>
      <c r="AA11" s="274">
        <f t="shared" si="16"/>
        <v>7.635636778983438</v>
      </c>
      <c r="AB11" s="277">
        <v>16556</v>
      </c>
      <c r="AC11" s="278">
        <v>16556</v>
      </c>
      <c r="AD11" s="279">
        <f t="shared" si="9"/>
        <v>100</v>
      </c>
      <c r="AE11" s="278">
        <v>23993</v>
      </c>
      <c r="AF11" s="440">
        <f t="shared" si="10"/>
        <v>14.492027059676252</v>
      </c>
      <c r="AG11" s="277">
        <v>11732</v>
      </c>
      <c r="AH11" s="280">
        <v>11732</v>
      </c>
      <c r="AI11" s="281">
        <f t="shared" si="11"/>
        <v>100</v>
      </c>
      <c r="AJ11" s="280">
        <v>16221</v>
      </c>
      <c r="AK11" s="282">
        <f t="shared" si="12"/>
        <v>13.826287078077055</v>
      </c>
      <c r="AL11" s="277">
        <v>1141</v>
      </c>
      <c r="AM11" s="278">
        <v>1141</v>
      </c>
      <c r="AN11" s="283">
        <f t="shared" si="13"/>
        <v>100</v>
      </c>
      <c r="AO11" s="278">
        <v>924</v>
      </c>
      <c r="AP11" s="284">
        <f t="shared" si="14"/>
        <v>8.098159509202453</v>
      </c>
      <c r="AQ11" s="285">
        <v>141</v>
      </c>
      <c r="AR11" s="286"/>
      <c r="AS11" s="286"/>
      <c r="AT11" s="286"/>
      <c r="AU11" s="289"/>
      <c r="AV11" s="288"/>
      <c r="AW11" s="286"/>
      <c r="AX11" s="306"/>
      <c r="AY11" s="286"/>
      <c r="AZ11" s="299"/>
      <c r="BA11" s="277">
        <v>710</v>
      </c>
      <c r="BB11" s="280"/>
      <c r="BC11" s="265"/>
      <c r="BD11" s="280"/>
      <c r="BE11" s="267"/>
      <c r="BF11" s="290">
        <v>10</v>
      </c>
      <c r="BG11" s="291"/>
      <c r="BH11" s="291"/>
      <c r="BI11" s="291"/>
      <c r="BJ11" s="287"/>
      <c r="BK11" s="288"/>
      <c r="BL11" s="291"/>
      <c r="BM11" s="291"/>
      <c r="BN11" s="291"/>
      <c r="BO11" s="292"/>
      <c r="BP11" s="293">
        <v>16</v>
      </c>
      <c r="BQ11" s="291"/>
      <c r="BR11" s="301"/>
      <c r="BS11" s="291"/>
      <c r="BT11" s="430"/>
      <c r="BU11" s="295"/>
      <c r="BV11" s="296"/>
      <c r="BW11" s="283"/>
      <c r="BX11" s="296"/>
      <c r="BY11" s="284"/>
    </row>
    <row r="12" spans="1:77" s="298" customFormat="1" ht="18" customHeight="1">
      <c r="A12" s="433" t="s">
        <v>5</v>
      </c>
      <c r="B12" s="257">
        <v>222</v>
      </c>
      <c r="C12" s="258">
        <f t="shared" si="0"/>
        <v>77571</v>
      </c>
      <c r="D12" s="259">
        <f>I12+N12+S12+X12+AC12+AH12+AM12+AR12+AW12+BB12+BG12+BL12+BQ12+BV12</f>
        <v>77050</v>
      </c>
      <c r="E12" s="260">
        <f t="shared" si="2"/>
        <v>99.32835724690928</v>
      </c>
      <c r="F12" s="261">
        <f t="shared" si="3"/>
        <v>222180</v>
      </c>
      <c r="G12" s="262">
        <f t="shared" si="4"/>
        <v>28.835820895522385</v>
      </c>
      <c r="H12" s="263">
        <v>36255</v>
      </c>
      <c r="I12" s="264">
        <v>36174</v>
      </c>
      <c r="J12" s="265">
        <f t="shared" si="5"/>
        <v>99.77658254033926</v>
      </c>
      <c r="K12" s="266">
        <v>124409</v>
      </c>
      <c r="L12" s="267">
        <f t="shared" si="6"/>
        <v>34.39182838502792</v>
      </c>
      <c r="M12" s="268">
        <v>5272</v>
      </c>
      <c r="N12" s="269">
        <v>5272</v>
      </c>
      <c r="O12" s="265">
        <f t="shared" si="7"/>
        <v>100</v>
      </c>
      <c r="P12" s="269">
        <v>17264</v>
      </c>
      <c r="Q12" s="270">
        <f t="shared" si="8"/>
        <v>32.74658573596358</v>
      </c>
      <c r="R12" s="271"/>
      <c r="S12" s="272"/>
      <c r="T12" s="273"/>
      <c r="U12" s="272"/>
      <c r="V12" s="274"/>
      <c r="W12" s="276">
        <v>2141</v>
      </c>
      <c r="X12" s="276">
        <v>2141</v>
      </c>
      <c r="Y12" s="265">
        <f t="shared" si="15"/>
        <v>100</v>
      </c>
      <c r="Z12" s="266">
        <v>4562</v>
      </c>
      <c r="AA12" s="274">
        <f t="shared" si="16"/>
        <v>21.30780009341429</v>
      </c>
      <c r="AB12" s="277">
        <v>11920</v>
      </c>
      <c r="AC12" s="278">
        <v>11860</v>
      </c>
      <c r="AD12" s="279">
        <f t="shared" si="9"/>
        <v>99.49664429530202</v>
      </c>
      <c r="AE12" s="278">
        <v>25987</v>
      </c>
      <c r="AF12" s="440">
        <f t="shared" si="10"/>
        <v>21.911467116357507</v>
      </c>
      <c r="AG12" s="277">
        <v>17930</v>
      </c>
      <c r="AH12" s="280">
        <v>17690</v>
      </c>
      <c r="AI12" s="281">
        <f t="shared" si="11"/>
        <v>98.66146123814835</v>
      </c>
      <c r="AJ12" s="280">
        <v>42242</v>
      </c>
      <c r="AK12" s="282">
        <f t="shared" si="12"/>
        <v>23.879027699265123</v>
      </c>
      <c r="AL12" s="277">
        <v>3691</v>
      </c>
      <c r="AM12" s="278">
        <v>3691</v>
      </c>
      <c r="AN12" s="283">
        <f t="shared" si="13"/>
        <v>100</v>
      </c>
      <c r="AO12" s="278">
        <v>7456</v>
      </c>
      <c r="AP12" s="284">
        <f t="shared" si="14"/>
        <v>20.200487672717422</v>
      </c>
      <c r="AQ12" s="285">
        <v>140</v>
      </c>
      <c r="AR12" s="286"/>
      <c r="AS12" s="286"/>
      <c r="AT12" s="286"/>
      <c r="AU12" s="289"/>
      <c r="AV12" s="288">
        <v>32</v>
      </c>
      <c r="AW12" s="286">
        <v>32</v>
      </c>
      <c r="AX12" s="306">
        <f>AW12/AV12*100</f>
        <v>100</v>
      </c>
      <c r="AY12" s="286">
        <v>70</v>
      </c>
      <c r="AZ12" s="299">
        <f>AY12/AW12*10</f>
        <v>21.875</v>
      </c>
      <c r="BA12" s="277">
        <v>190</v>
      </c>
      <c r="BB12" s="280">
        <v>190</v>
      </c>
      <c r="BC12" s="265">
        <f>BB12/BA12*100</f>
        <v>100</v>
      </c>
      <c r="BD12" s="280">
        <v>190</v>
      </c>
      <c r="BE12" s="267">
        <f>BD12/BB12*10</f>
        <v>10</v>
      </c>
      <c r="BF12" s="290"/>
      <c r="BG12" s="291"/>
      <c r="BH12" s="291"/>
      <c r="BI12" s="291"/>
      <c r="BJ12" s="287"/>
      <c r="BK12" s="288"/>
      <c r="BL12" s="291"/>
      <c r="BM12" s="291"/>
      <c r="BN12" s="291"/>
      <c r="BO12" s="292"/>
      <c r="BP12" s="293"/>
      <c r="BQ12" s="291"/>
      <c r="BR12" s="301"/>
      <c r="BS12" s="291"/>
      <c r="BT12" s="430"/>
      <c r="BU12" s="295"/>
      <c r="BV12" s="296"/>
      <c r="BW12" s="283"/>
      <c r="BX12" s="296"/>
      <c r="BY12" s="284"/>
    </row>
    <row r="13" spans="1:77" s="298" customFormat="1" ht="16.5" customHeight="1">
      <c r="A13" s="433" t="s">
        <v>6</v>
      </c>
      <c r="B13" s="257"/>
      <c r="C13" s="258">
        <f t="shared" si="0"/>
        <v>15199</v>
      </c>
      <c r="D13" s="259">
        <f t="shared" si="1"/>
        <v>14750</v>
      </c>
      <c r="E13" s="260">
        <f t="shared" si="2"/>
        <v>97.04585828015001</v>
      </c>
      <c r="F13" s="261">
        <f t="shared" si="3"/>
        <v>27933</v>
      </c>
      <c r="G13" s="262">
        <f t="shared" si="4"/>
        <v>18.937627118644066</v>
      </c>
      <c r="H13" s="263">
        <v>11243</v>
      </c>
      <c r="I13" s="264">
        <v>11243</v>
      </c>
      <c r="J13" s="265">
        <f t="shared" si="5"/>
        <v>100</v>
      </c>
      <c r="K13" s="266">
        <v>24582</v>
      </c>
      <c r="L13" s="267">
        <f t="shared" si="6"/>
        <v>21.864271102019032</v>
      </c>
      <c r="M13" s="268">
        <v>432</v>
      </c>
      <c r="N13" s="269">
        <v>432</v>
      </c>
      <c r="O13" s="265">
        <f t="shared" si="7"/>
        <v>100</v>
      </c>
      <c r="P13" s="269">
        <v>442</v>
      </c>
      <c r="Q13" s="270">
        <f t="shared" si="8"/>
        <v>10.231481481481481</v>
      </c>
      <c r="R13" s="271"/>
      <c r="S13" s="272"/>
      <c r="T13" s="273"/>
      <c r="U13" s="272"/>
      <c r="V13" s="274"/>
      <c r="W13" s="275">
        <v>404</v>
      </c>
      <c r="X13" s="276">
        <v>404</v>
      </c>
      <c r="Y13" s="265">
        <f t="shared" si="15"/>
        <v>100</v>
      </c>
      <c r="Z13" s="300">
        <v>343</v>
      </c>
      <c r="AA13" s="274">
        <f t="shared" si="16"/>
        <v>8.49009900990099</v>
      </c>
      <c r="AB13" s="277">
        <v>1436</v>
      </c>
      <c r="AC13" s="272">
        <v>1436</v>
      </c>
      <c r="AD13" s="279">
        <f t="shared" si="9"/>
        <v>100</v>
      </c>
      <c r="AE13" s="272">
        <v>1348</v>
      </c>
      <c r="AF13" s="440">
        <f t="shared" si="10"/>
        <v>9.387186629526463</v>
      </c>
      <c r="AG13" s="277">
        <v>636</v>
      </c>
      <c r="AH13" s="280">
        <v>636</v>
      </c>
      <c r="AI13" s="281">
        <f t="shared" si="11"/>
        <v>100</v>
      </c>
      <c r="AJ13" s="280">
        <v>669</v>
      </c>
      <c r="AK13" s="282">
        <f t="shared" si="12"/>
        <v>10.518867924528301</v>
      </c>
      <c r="AL13" s="277">
        <v>599</v>
      </c>
      <c r="AM13" s="272">
        <v>599</v>
      </c>
      <c r="AN13" s="283">
        <f t="shared" si="13"/>
        <v>100</v>
      </c>
      <c r="AO13" s="272">
        <v>549</v>
      </c>
      <c r="AP13" s="284">
        <f t="shared" si="14"/>
        <v>9.165275459098497</v>
      </c>
      <c r="AQ13" s="285">
        <v>95</v>
      </c>
      <c r="AR13" s="301"/>
      <c r="AS13" s="301"/>
      <c r="AT13" s="301"/>
      <c r="AU13" s="430"/>
      <c r="AV13" s="288">
        <v>20</v>
      </c>
      <c r="AW13" s="302"/>
      <c r="AX13" s="306"/>
      <c r="AY13" s="302"/>
      <c r="AZ13" s="299"/>
      <c r="BA13" s="277">
        <v>304</v>
      </c>
      <c r="BB13" s="280"/>
      <c r="BC13" s="265"/>
      <c r="BD13" s="280"/>
      <c r="BE13" s="267"/>
      <c r="BF13" s="290"/>
      <c r="BG13" s="301"/>
      <c r="BH13" s="291"/>
      <c r="BI13" s="301"/>
      <c r="BJ13" s="287"/>
      <c r="BK13" s="288">
        <v>30</v>
      </c>
      <c r="BL13" s="301"/>
      <c r="BM13" s="291"/>
      <c r="BN13" s="301"/>
      <c r="BO13" s="292"/>
      <c r="BP13" s="303"/>
      <c r="BQ13" s="301"/>
      <c r="BR13" s="301"/>
      <c r="BS13" s="301"/>
      <c r="BT13" s="430"/>
      <c r="BU13" s="304"/>
      <c r="BV13" s="296"/>
      <c r="BW13" s="283"/>
      <c r="BX13" s="296"/>
      <c r="BY13" s="284"/>
    </row>
    <row r="14" spans="1:77" s="298" customFormat="1" ht="17.25" customHeight="1">
      <c r="A14" s="433" t="s">
        <v>7</v>
      </c>
      <c r="B14" s="257">
        <v>549</v>
      </c>
      <c r="C14" s="258">
        <f t="shared" si="0"/>
        <v>30707</v>
      </c>
      <c r="D14" s="259">
        <f t="shared" si="1"/>
        <v>29407</v>
      </c>
      <c r="E14" s="260">
        <f t="shared" si="2"/>
        <v>95.76643762008663</v>
      </c>
      <c r="F14" s="261">
        <f t="shared" si="3"/>
        <v>80629</v>
      </c>
      <c r="G14" s="262">
        <f t="shared" si="4"/>
        <v>27.41830176488591</v>
      </c>
      <c r="H14" s="263">
        <v>15411</v>
      </c>
      <c r="I14" s="264">
        <v>14844</v>
      </c>
      <c r="J14" s="265">
        <f t="shared" si="5"/>
        <v>96.32080981117383</v>
      </c>
      <c r="K14" s="266">
        <v>47988</v>
      </c>
      <c r="L14" s="267">
        <f t="shared" si="6"/>
        <v>32.32821341956346</v>
      </c>
      <c r="M14" s="268">
        <v>395</v>
      </c>
      <c r="N14" s="269">
        <v>395</v>
      </c>
      <c r="O14" s="265">
        <f t="shared" si="7"/>
        <v>100</v>
      </c>
      <c r="P14" s="269">
        <v>733</v>
      </c>
      <c r="Q14" s="270">
        <f t="shared" si="8"/>
        <v>18.556962025316455</v>
      </c>
      <c r="R14" s="271"/>
      <c r="S14" s="272"/>
      <c r="T14" s="273"/>
      <c r="U14" s="272"/>
      <c r="V14" s="274"/>
      <c r="W14" s="275">
        <v>1153</v>
      </c>
      <c r="X14" s="276">
        <v>1153</v>
      </c>
      <c r="Y14" s="265">
        <f t="shared" si="15"/>
        <v>100</v>
      </c>
      <c r="Z14" s="300">
        <v>1850</v>
      </c>
      <c r="AA14" s="274">
        <f t="shared" si="16"/>
        <v>16.045099739809196</v>
      </c>
      <c r="AB14" s="277">
        <v>6226</v>
      </c>
      <c r="AC14" s="272">
        <v>5493</v>
      </c>
      <c r="AD14" s="279">
        <f t="shared" si="9"/>
        <v>88.22679087696756</v>
      </c>
      <c r="AE14" s="272">
        <v>10415</v>
      </c>
      <c r="AF14" s="440">
        <f t="shared" si="10"/>
        <v>18.960495175678137</v>
      </c>
      <c r="AG14" s="277">
        <v>7221</v>
      </c>
      <c r="AH14" s="280">
        <v>7221</v>
      </c>
      <c r="AI14" s="281">
        <f t="shared" si="11"/>
        <v>100</v>
      </c>
      <c r="AJ14" s="280">
        <v>19086</v>
      </c>
      <c r="AK14" s="282">
        <f t="shared" si="12"/>
        <v>26.43124221022019</v>
      </c>
      <c r="AL14" s="277">
        <v>301</v>
      </c>
      <c r="AM14" s="272">
        <v>301</v>
      </c>
      <c r="AN14" s="283">
        <f t="shared" si="13"/>
        <v>100</v>
      </c>
      <c r="AO14" s="272">
        <v>557</v>
      </c>
      <c r="AP14" s="284">
        <f t="shared" si="14"/>
        <v>18.504983388704318</v>
      </c>
      <c r="AQ14" s="285"/>
      <c r="AR14" s="301"/>
      <c r="AS14" s="301"/>
      <c r="AT14" s="301"/>
      <c r="AU14" s="430"/>
      <c r="AV14" s="288"/>
      <c r="AW14" s="302"/>
      <c r="AX14" s="306"/>
      <c r="AY14" s="302"/>
      <c r="AZ14" s="299"/>
      <c r="BA14" s="277"/>
      <c r="BB14" s="280"/>
      <c r="BC14" s="265"/>
      <c r="BD14" s="280"/>
      <c r="BE14" s="267"/>
      <c r="BF14" s="290"/>
      <c r="BG14" s="301"/>
      <c r="BH14" s="291"/>
      <c r="BI14" s="301"/>
      <c r="BJ14" s="287"/>
      <c r="BK14" s="288"/>
      <c r="BL14" s="301"/>
      <c r="BM14" s="291"/>
      <c r="BN14" s="301"/>
      <c r="BO14" s="292"/>
      <c r="BP14" s="303"/>
      <c r="BQ14" s="301"/>
      <c r="BR14" s="301"/>
      <c r="BS14" s="301"/>
      <c r="BT14" s="430"/>
      <c r="BU14" s="304"/>
      <c r="BV14" s="296"/>
      <c r="BW14" s="283"/>
      <c r="BX14" s="296"/>
      <c r="BY14" s="284"/>
    </row>
    <row r="15" spans="1:77" s="298" customFormat="1" ht="17.25" customHeight="1">
      <c r="A15" s="433" t="s">
        <v>8</v>
      </c>
      <c r="B15" s="257"/>
      <c r="C15" s="258">
        <f t="shared" si="0"/>
        <v>17034</v>
      </c>
      <c r="D15" s="259">
        <f t="shared" si="1"/>
        <v>17034</v>
      </c>
      <c r="E15" s="260">
        <f t="shared" si="2"/>
        <v>100</v>
      </c>
      <c r="F15" s="261">
        <f t="shared" si="3"/>
        <v>38695</v>
      </c>
      <c r="G15" s="262">
        <f t="shared" si="4"/>
        <v>22.716332041798758</v>
      </c>
      <c r="H15" s="263">
        <v>10548</v>
      </c>
      <c r="I15" s="264">
        <v>10548</v>
      </c>
      <c r="J15" s="265">
        <f t="shared" si="5"/>
        <v>100</v>
      </c>
      <c r="K15" s="266">
        <v>28846</v>
      </c>
      <c r="L15" s="267">
        <f t="shared" si="6"/>
        <v>27.347364429275693</v>
      </c>
      <c r="M15" s="268"/>
      <c r="N15" s="269"/>
      <c r="O15" s="265"/>
      <c r="P15" s="269"/>
      <c r="Q15" s="270"/>
      <c r="R15" s="271"/>
      <c r="S15" s="272"/>
      <c r="T15" s="273"/>
      <c r="U15" s="272"/>
      <c r="V15" s="274"/>
      <c r="W15" s="275">
        <v>403</v>
      </c>
      <c r="X15" s="276">
        <v>403</v>
      </c>
      <c r="Y15" s="265">
        <f t="shared" si="15"/>
        <v>100</v>
      </c>
      <c r="Z15" s="300">
        <v>525</v>
      </c>
      <c r="AA15" s="274">
        <f t="shared" si="16"/>
        <v>13.027295285359802</v>
      </c>
      <c r="AB15" s="277">
        <v>46</v>
      </c>
      <c r="AC15" s="272">
        <v>46</v>
      </c>
      <c r="AD15" s="279">
        <f t="shared" si="9"/>
        <v>100</v>
      </c>
      <c r="AE15" s="272">
        <v>85</v>
      </c>
      <c r="AF15" s="440">
        <f t="shared" si="10"/>
        <v>18.47826086956522</v>
      </c>
      <c r="AG15" s="277">
        <v>4647</v>
      </c>
      <c r="AH15" s="280">
        <v>4647</v>
      </c>
      <c r="AI15" s="281">
        <f t="shared" si="11"/>
        <v>100</v>
      </c>
      <c r="AJ15" s="280">
        <v>8089</v>
      </c>
      <c r="AK15" s="282">
        <f t="shared" si="12"/>
        <v>17.406929201635464</v>
      </c>
      <c r="AL15" s="277">
        <v>710</v>
      </c>
      <c r="AM15" s="272">
        <v>710</v>
      </c>
      <c r="AN15" s="283">
        <f t="shared" si="13"/>
        <v>100</v>
      </c>
      <c r="AO15" s="272">
        <v>610</v>
      </c>
      <c r="AP15" s="284">
        <f t="shared" si="14"/>
        <v>8.591549295774648</v>
      </c>
      <c r="AQ15" s="285"/>
      <c r="AR15" s="302"/>
      <c r="AS15" s="302"/>
      <c r="AT15" s="302"/>
      <c r="AU15" s="430"/>
      <c r="AV15" s="288">
        <v>280</v>
      </c>
      <c r="AW15" s="301">
        <v>280</v>
      </c>
      <c r="AX15" s="306">
        <f>AW15/AV15*100</f>
        <v>100</v>
      </c>
      <c r="AY15" s="301">
        <v>290</v>
      </c>
      <c r="AZ15" s="299">
        <f>AY15/AW15*10</f>
        <v>10.357142857142858</v>
      </c>
      <c r="BA15" s="277"/>
      <c r="BB15" s="280"/>
      <c r="BC15" s="265"/>
      <c r="BD15" s="280"/>
      <c r="BE15" s="267"/>
      <c r="BF15" s="290"/>
      <c r="BG15" s="301"/>
      <c r="BH15" s="291"/>
      <c r="BI15" s="301"/>
      <c r="BJ15" s="287"/>
      <c r="BK15" s="288">
        <v>400</v>
      </c>
      <c r="BL15" s="301">
        <v>400</v>
      </c>
      <c r="BM15" s="291">
        <f>BL15/BK15*100</f>
        <v>100</v>
      </c>
      <c r="BN15" s="301">
        <v>250</v>
      </c>
      <c r="BO15" s="292">
        <f>BN15/BL15*10</f>
        <v>6.25</v>
      </c>
      <c r="BP15" s="303"/>
      <c r="BQ15" s="301"/>
      <c r="BR15" s="301"/>
      <c r="BS15" s="301"/>
      <c r="BT15" s="430"/>
      <c r="BU15" s="304"/>
      <c r="BV15" s="296"/>
      <c r="BW15" s="283"/>
      <c r="BX15" s="296"/>
      <c r="BY15" s="284"/>
    </row>
    <row r="16" spans="1:77" s="298" customFormat="1" ht="17.25" customHeight="1">
      <c r="A16" s="433" t="s">
        <v>9</v>
      </c>
      <c r="B16" s="257"/>
      <c r="C16" s="258">
        <f t="shared" si="0"/>
        <v>11636</v>
      </c>
      <c r="D16" s="259">
        <f t="shared" si="1"/>
        <v>11636</v>
      </c>
      <c r="E16" s="260">
        <f t="shared" si="2"/>
        <v>100</v>
      </c>
      <c r="F16" s="261">
        <f t="shared" si="3"/>
        <v>14885</v>
      </c>
      <c r="G16" s="262">
        <f t="shared" si="4"/>
        <v>12.792196631144723</v>
      </c>
      <c r="H16" s="263">
        <v>6834</v>
      </c>
      <c r="I16" s="264">
        <v>6834</v>
      </c>
      <c r="J16" s="265">
        <f t="shared" si="5"/>
        <v>100</v>
      </c>
      <c r="K16" s="266">
        <v>10751</v>
      </c>
      <c r="L16" s="267">
        <f t="shared" si="6"/>
        <v>15.731635937957273</v>
      </c>
      <c r="M16" s="268">
        <v>410</v>
      </c>
      <c r="N16" s="269">
        <v>410</v>
      </c>
      <c r="O16" s="265">
        <f>N16/M16*100</f>
        <v>100</v>
      </c>
      <c r="P16" s="269">
        <v>738</v>
      </c>
      <c r="Q16" s="270">
        <f>P16/N16*10</f>
        <v>18</v>
      </c>
      <c r="R16" s="271"/>
      <c r="S16" s="272"/>
      <c r="T16" s="273"/>
      <c r="U16" s="272"/>
      <c r="V16" s="274"/>
      <c r="W16" s="275">
        <v>513</v>
      </c>
      <c r="X16" s="276">
        <v>513</v>
      </c>
      <c r="Y16" s="265">
        <f t="shared" si="15"/>
        <v>100</v>
      </c>
      <c r="Z16" s="300">
        <v>206</v>
      </c>
      <c r="AA16" s="274">
        <f t="shared" si="16"/>
        <v>4.015594541910331</v>
      </c>
      <c r="AB16" s="277">
        <v>325</v>
      </c>
      <c r="AC16" s="272">
        <v>325</v>
      </c>
      <c r="AD16" s="279">
        <f t="shared" si="9"/>
        <v>100</v>
      </c>
      <c r="AE16" s="272">
        <v>455</v>
      </c>
      <c r="AF16" s="440">
        <f t="shared" si="10"/>
        <v>14</v>
      </c>
      <c r="AG16" s="277">
        <v>910</v>
      </c>
      <c r="AH16" s="280">
        <v>910</v>
      </c>
      <c r="AI16" s="281">
        <f t="shared" si="11"/>
        <v>100</v>
      </c>
      <c r="AJ16" s="280">
        <v>1171</v>
      </c>
      <c r="AK16" s="282">
        <f t="shared" si="12"/>
        <v>12.868131868131869</v>
      </c>
      <c r="AL16" s="277">
        <v>1632</v>
      </c>
      <c r="AM16" s="272">
        <v>1632</v>
      </c>
      <c r="AN16" s="283">
        <f t="shared" si="13"/>
        <v>100</v>
      </c>
      <c r="AO16" s="272">
        <v>897</v>
      </c>
      <c r="AP16" s="284">
        <f t="shared" si="14"/>
        <v>5.496323529411765</v>
      </c>
      <c r="AQ16" s="285"/>
      <c r="AR16" s="302"/>
      <c r="AS16" s="302"/>
      <c r="AT16" s="302"/>
      <c r="AU16" s="430"/>
      <c r="AV16" s="288">
        <v>200</v>
      </c>
      <c r="AW16" s="302">
        <v>200</v>
      </c>
      <c r="AX16" s="306">
        <f>AW16/AV16*100</f>
        <v>100</v>
      </c>
      <c r="AY16" s="301">
        <v>80</v>
      </c>
      <c r="AZ16" s="299">
        <f>AY16/AW16*10</f>
        <v>4</v>
      </c>
      <c r="BA16" s="277"/>
      <c r="BB16" s="280"/>
      <c r="BC16" s="265"/>
      <c r="BD16" s="280"/>
      <c r="BE16" s="267"/>
      <c r="BF16" s="290"/>
      <c r="BG16" s="301"/>
      <c r="BH16" s="291"/>
      <c r="BI16" s="301"/>
      <c r="BJ16" s="287"/>
      <c r="BK16" s="288">
        <v>607</v>
      </c>
      <c r="BL16" s="301">
        <v>607</v>
      </c>
      <c r="BM16" s="291">
        <f>BL16/BK16*100</f>
        <v>100</v>
      </c>
      <c r="BN16" s="301">
        <v>485</v>
      </c>
      <c r="BO16" s="292">
        <f>BN16/BL16*10</f>
        <v>7.990115321252059</v>
      </c>
      <c r="BP16" s="303">
        <v>50</v>
      </c>
      <c r="BQ16" s="301">
        <v>50</v>
      </c>
      <c r="BR16" s="301">
        <f>BQ16/BP16*100</f>
        <v>100</v>
      </c>
      <c r="BS16" s="301">
        <v>25</v>
      </c>
      <c r="BT16" s="430">
        <f>BS16/BQ16*10</f>
        <v>5</v>
      </c>
      <c r="BU16" s="304">
        <v>155</v>
      </c>
      <c r="BV16" s="296">
        <v>155</v>
      </c>
      <c r="BW16" s="283">
        <f>BV16/BU16*100</f>
        <v>100</v>
      </c>
      <c r="BX16" s="296">
        <v>77</v>
      </c>
      <c r="BY16" s="284">
        <f>BX16/BV16*10</f>
        <v>4.967741935483871</v>
      </c>
    </row>
    <row r="17" spans="1:77" s="298" customFormat="1" ht="16.5" customHeight="1">
      <c r="A17" s="433" t="s">
        <v>20</v>
      </c>
      <c r="B17" s="257">
        <v>636</v>
      </c>
      <c r="C17" s="258">
        <f t="shared" si="0"/>
        <v>25528</v>
      </c>
      <c r="D17" s="259">
        <f t="shared" si="1"/>
        <v>25478</v>
      </c>
      <c r="E17" s="260">
        <f t="shared" si="2"/>
        <v>99.80413663428392</v>
      </c>
      <c r="F17" s="261">
        <f t="shared" si="3"/>
        <v>45555</v>
      </c>
      <c r="G17" s="262">
        <f t="shared" si="4"/>
        <v>17.880131878483397</v>
      </c>
      <c r="H17" s="263">
        <v>14315</v>
      </c>
      <c r="I17" s="264">
        <v>14315</v>
      </c>
      <c r="J17" s="265">
        <f t="shared" si="5"/>
        <v>100</v>
      </c>
      <c r="K17" s="266">
        <v>32752</v>
      </c>
      <c r="L17" s="267">
        <f t="shared" si="6"/>
        <v>22.87949703108627</v>
      </c>
      <c r="M17" s="268">
        <v>270</v>
      </c>
      <c r="N17" s="269">
        <v>270</v>
      </c>
      <c r="O17" s="265">
        <f>N17/M17*100</f>
        <v>100</v>
      </c>
      <c r="P17" s="269">
        <v>385</v>
      </c>
      <c r="Q17" s="270">
        <f>P17/N17*10</f>
        <v>14.259259259259258</v>
      </c>
      <c r="R17" s="271"/>
      <c r="S17" s="272"/>
      <c r="T17" s="273"/>
      <c r="U17" s="272"/>
      <c r="V17" s="274"/>
      <c r="W17" s="275">
        <v>294</v>
      </c>
      <c r="X17" s="276">
        <v>294</v>
      </c>
      <c r="Y17" s="265">
        <f t="shared" si="15"/>
        <v>100</v>
      </c>
      <c r="Z17" s="300">
        <v>395</v>
      </c>
      <c r="AA17" s="274">
        <f t="shared" si="16"/>
        <v>13.435374149659864</v>
      </c>
      <c r="AB17" s="277">
        <v>640</v>
      </c>
      <c r="AC17" s="272">
        <v>640</v>
      </c>
      <c r="AD17" s="279">
        <f t="shared" si="9"/>
        <v>100</v>
      </c>
      <c r="AE17" s="272">
        <v>357</v>
      </c>
      <c r="AF17" s="440">
        <f t="shared" si="10"/>
        <v>5.578125</v>
      </c>
      <c r="AG17" s="277">
        <v>8284</v>
      </c>
      <c r="AH17" s="280">
        <v>8284</v>
      </c>
      <c r="AI17" s="281">
        <f t="shared" si="11"/>
        <v>100</v>
      </c>
      <c r="AJ17" s="280">
        <v>9673</v>
      </c>
      <c r="AK17" s="282">
        <f t="shared" si="12"/>
        <v>11.67672621921777</v>
      </c>
      <c r="AL17" s="277">
        <v>1537</v>
      </c>
      <c r="AM17" s="272">
        <v>1537</v>
      </c>
      <c r="AN17" s="283">
        <f t="shared" si="13"/>
        <v>100</v>
      </c>
      <c r="AO17" s="272">
        <v>1837</v>
      </c>
      <c r="AP17" s="284">
        <f t="shared" si="14"/>
        <v>11.95185426154847</v>
      </c>
      <c r="AQ17" s="285"/>
      <c r="AR17" s="302"/>
      <c r="AS17" s="302"/>
      <c r="AT17" s="302"/>
      <c r="AU17" s="430"/>
      <c r="AV17" s="288"/>
      <c r="AW17" s="302"/>
      <c r="AX17" s="306"/>
      <c r="AY17" s="301"/>
      <c r="AZ17" s="299"/>
      <c r="BA17" s="277">
        <v>188</v>
      </c>
      <c r="BB17" s="280">
        <v>138</v>
      </c>
      <c r="BC17" s="265">
        <f>BB17/BA17*100</f>
        <v>73.40425531914893</v>
      </c>
      <c r="BD17" s="280">
        <v>156</v>
      </c>
      <c r="BE17" s="267">
        <f>BD17/BB17*10</f>
        <v>11.304347826086955</v>
      </c>
      <c r="BF17" s="290"/>
      <c r="BG17" s="301"/>
      <c r="BH17" s="291"/>
      <c r="BI17" s="301"/>
      <c r="BJ17" s="287"/>
      <c r="BK17" s="288"/>
      <c r="BL17" s="301"/>
      <c r="BM17" s="291"/>
      <c r="BN17" s="301"/>
      <c r="BO17" s="292"/>
      <c r="BP17" s="303"/>
      <c r="BQ17" s="301"/>
      <c r="BR17" s="301"/>
      <c r="BS17" s="301"/>
      <c r="BT17" s="430"/>
      <c r="BU17" s="304"/>
      <c r="BV17" s="296"/>
      <c r="BW17" s="283"/>
      <c r="BX17" s="296"/>
      <c r="BY17" s="284"/>
    </row>
    <row r="18" spans="1:77" s="298" customFormat="1" ht="15.75" customHeight="1">
      <c r="A18" s="433" t="s">
        <v>10</v>
      </c>
      <c r="B18" s="257">
        <v>157</v>
      </c>
      <c r="C18" s="258">
        <f t="shared" si="0"/>
        <v>15144</v>
      </c>
      <c r="D18" s="259">
        <f t="shared" si="1"/>
        <v>14880</v>
      </c>
      <c r="E18" s="260">
        <f t="shared" si="2"/>
        <v>98.25673534072901</v>
      </c>
      <c r="F18" s="261">
        <f t="shared" si="3"/>
        <v>20426</v>
      </c>
      <c r="G18" s="262">
        <f t="shared" si="4"/>
        <v>13.72715053763441</v>
      </c>
      <c r="H18" s="263">
        <v>5459</v>
      </c>
      <c r="I18" s="264">
        <v>5459</v>
      </c>
      <c r="J18" s="265">
        <f t="shared" si="5"/>
        <v>100</v>
      </c>
      <c r="K18" s="266">
        <v>10066</v>
      </c>
      <c r="L18" s="267">
        <f t="shared" si="6"/>
        <v>18.439274592416194</v>
      </c>
      <c r="M18" s="268"/>
      <c r="N18" s="269"/>
      <c r="O18" s="265"/>
      <c r="P18" s="269"/>
      <c r="Q18" s="270"/>
      <c r="R18" s="271"/>
      <c r="S18" s="272"/>
      <c r="T18" s="273"/>
      <c r="U18" s="272"/>
      <c r="V18" s="274"/>
      <c r="W18" s="275">
        <v>426</v>
      </c>
      <c r="X18" s="276">
        <v>426</v>
      </c>
      <c r="Y18" s="265">
        <f t="shared" si="15"/>
        <v>100</v>
      </c>
      <c r="Z18" s="300">
        <v>336</v>
      </c>
      <c r="AA18" s="274">
        <f t="shared" si="16"/>
        <v>7.887323943661971</v>
      </c>
      <c r="AB18" s="277">
        <v>3868</v>
      </c>
      <c r="AC18" s="272">
        <v>3868</v>
      </c>
      <c r="AD18" s="279">
        <f t="shared" si="9"/>
        <v>100</v>
      </c>
      <c r="AE18" s="272">
        <v>4417</v>
      </c>
      <c r="AF18" s="440">
        <f t="shared" si="10"/>
        <v>11.41933815925543</v>
      </c>
      <c r="AG18" s="277">
        <v>4403</v>
      </c>
      <c r="AH18" s="280">
        <v>4403</v>
      </c>
      <c r="AI18" s="281">
        <f t="shared" si="11"/>
        <v>100</v>
      </c>
      <c r="AJ18" s="280">
        <v>4919</v>
      </c>
      <c r="AK18" s="282">
        <f t="shared" si="12"/>
        <v>11.17192823075176</v>
      </c>
      <c r="AL18" s="277">
        <v>577</v>
      </c>
      <c r="AM18" s="272">
        <v>577</v>
      </c>
      <c r="AN18" s="283">
        <f t="shared" si="13"/>
        <v>100</v>
      </c>
      <c r="AO18" s="272">
        <v>607</v>
      </c>
      <c r="AP18" s="284">
        <f t="shared" si="14"/>
        <v>10.51993067590988</v>
      </c>
      <c r="AQ18" s="285"/>
      <c r="AR18" s="302"/>
      <c r="AS18" s="302"/>
      <c r="AT18" s="302"/>
      <c r="AU18" s="430"/>
      <c r="AV18" s="288"/>
      <c r="AW18" s="302"/>
      <c r="AX18" s="306"/>
      <c r="AY18" s="301"/>
      <c r="AZ18" s="299"/>
      <c r="BA18" s="277">
        <v>399</v>
      </c>
      <c r="BB18" s="280">
        <v>135</v>
      </c>
      <c r="BC18" s="265">
        <f>BB18/BA18*100</f>
        <v>33.83458646616541</v>
      </c>
      <c r="BD18" s="280">
        <v>75</v>
      </c>
      <c r="BE18" s="267">
        <f>BD18/BB18*10</f>
        <v>5.555555555555555</v>
      </c>
      <c r="BF18" s="290"/>
      <c r="BG18" s="301"/>
      <c r="BH18" s="291"/>
      <c r="BI18" s="301"/>
      <c r="BJ18" s="287"/>
      <c r="BK18" s="288">
        <v>12</v>
      </c>
      <c r="BL18" s="301">
        <v>12</v>
      </c>
      <c r="BM18" s="291">
        <f>BL18/BK18*100</f>
        <v>100</v>
      </c>
      <c r="BN18" s="301">
        <v>6</v>
      </c>
      <c r="BO18" s="292">
        <f>BN18/BL18*10</f>
        <v>5</v>
      </c>
      <c r="BP18" s="303"/>
      <c r="BQ18" s="301"/>
      <c r="BR18" s="301"/>
      <c r="BS18" s="301"/>
      <c r="BT18" s="430"/>
      <c r="BU18" s="304"/>
      <c r="BV18" s="296"/>
      <c r="BW18" s="283"/>
      <c r="BX18" s="296"/>
      <c r="BY18" s="284"/>
    </row>
    <row r="19" spans="1:77" s="298" customFormat="1" ht="16.5" customHeight="1">
      <c r="A19" s="433" t="s">
        <v>11</v>
      </c>
      <c r="B19" s="257">
        <v>95</v>
      </c>
      <c r="C19" s="258">
        <f t="shared" si="0"/>
        <v>17351</v>
      </c>
      <c r="D19" s="259">
        <f t="shared" si="1"/>
        <v>17351</v>
      </c>
      <c r="E19" s="260">
        <f t="shared" si="2"/>
        <v>100</v>
      </c>
      <c r="F19" s="261">
        <f t="shared" si="3"/>
        <v>18896</v>
      </c>
      <c r="G19" s="262">
        <f t="shared" si="4"/>
        <v>10.890438591435652</v>
      </c>
      <c r="H19" s="263">
        <v>5709</v>
      </c>
      <c r="I19" s="264">
        <v>5709</v>
      </c>
      <c r="J19" s="265">
        <f t="shared" si="5"/>
        <v>100</v>
      </c>
      <c r="K19" s="266">
        <v>8675</v>
      </c>
      <c r="L19" s="267">
        <f t="shared" si="6"/>
        <v>15.195305657733405</v>
      </c>
      <c r="M19" s="268">
        <v>751</v>
      </c>
      <c r="N19" s="269">
        <v>751</v>
      </c>
      <c r="O19" s="265">
        <f>N19/M19*100</f>
        <v>100</v>
      </c>
      <c r="P19" s="269">
        <v>1000</v>
      </c>
      <c r="Q19" s="270">
        <f>P19/N19*10</f>
        <v>13.315579227696405</v>
      </c>
      <c r="R19" s="271">
        <v>541</v>
      </c>
      <c r="S19" s="272">
        <v>541</v>
      </c>
      <c r="T19" s="273">
        <f>S19/R19*100</f>
        <v>100</v>
      </c>
      <c r="U19" s="272">
        <v>633</v>
      </c>
      <c r="V19" s="274">
        <f>U19/S19*10</f>
        <v>11.700554528650645</v>
      </c>
      <c r="W19" s="275"/>
      <c r="X19" s="276"/>
      <c r="Y19" s="265"/>
      <c r="Z19" s="305"/>
      <c r="AA19" s="274"/>
      <c r="AB19" s="277">
        <v>2979</v>
      </c>
      <c r="AC19" s="272">
        <v>2979</v>
      </c>
      <c r="AD19" s="279">
        <f t="shared" si="9"/>
        <v>100</v>
      </c>
      <c r="AE19" s="272">
        <v>2424</v>
      </c>
      <c r="AF19" s="440">
        <f t="shared" si="10"/>
        <v>8.136958710976838</v>
      </c>
      <c r="AG19" s="277">
        <v>4921</v>
      </c>
      <c r="AH19" s="280">
        <v>4921</v>
      </c>
      <c r="AI19" s="281">
        <f t="shared" si="11"/>
        <v>100</v>
      </c>
      <c r="AJ19" s="280">
        <v>4620</v>
      </c>
      <c r="AK19" s="282">
        <f t="shared" si="12"/>
        <v>9.388335704125177</v>
      </c>
      <c r="AL19" s="277">
        <v>1990</v>
      </c>
      <c r="AM19" s="272">
        <v>1990</v>
      </c>
      <c r="AN19" s="283">
        <f t="shared" si="13"/>
        <v>100</v>
      </c>
      <c r="AO19" s="272">
        <v>1228</v>
      </c>
      <c r="AP19" s="284">
        <f t="shared" si="14"/>
        <v>6.1708542713567835</v>
      </c>
      <c r="AQ19" s="285"/>
      <c r="AR19" s="302"/>
      <c r="AS19" s="302"/>
      <c r="AT19" s="302"/>
      <c r="AU19" s="430"/>
      <c r="AV19" s="288">
        <v>460</v>
      </c>
      <c r="AW19" s="301">
        <v>460</v>
      </c>
      <c r="AX19" s="306">
        <f>AW19/AV19*100</f>
        <v>100</v>
      </c>
      <c r="AY19" s="301">
        <v>316</v>
      </c>
      <c r="AZ19" s="299">
        <f>AY19/AW19*10</f>
        <v>6.869565217391305</v>
      </c>
      <c r="BA19" s="277"/>
      <c r="BB19" s="280"/>
      <c r="BC19" s="265"/>
      <c r="BD19" s="280"/>
      <c r="BE19" s="267"/>
      <c r="BF19" s="290"/>
      <c r="BG19" s="301"/>
      <c r="BH19" s="291"/>
      <c r="BI19" s="301"/>
      <c r="BJ19" s="287"/>
      <c r="BK19" s="288"/>
      <c r="BL19" s="301"/>
      <c r="BM19" s="291"/>
      <c r="BN19" s="301"/>
      <c r="BO19" s="292"/>
      <c r="BP19" s="303"/>
      <c r="BQ19" s="301"/>
      <c r="BR19" s="301"/>
      <c r="BS19" s="301"/>
      <c r="BT19" s="430"/>
      <c r="BU19" s="304"/>
      <c r="BV19" s="296"/>
      <c r="BW19" s="283"/>
      <c r="BX19" s="296"/>
      <c r="BY19" s="284"/>
    </row>
    <row r="20" spans="1:77" s="298" customFormat="1" ht="15.75" customHeight="1">
      <c r="A20" s="433" t="s">
        <v>21</v>
      </c>
      <c r="B20" s="257"/>
      <c r="C20" s="258">
        <f t="shared" si="0"/>
        <v>28179</v>
      </c>
      <c r="D20" s="259">
        <f t="shared" si="1"/>
        <v>26511</v>
      </c>
      <c r="E20" s="260">
        <f t="shared" si="2"/>
        <v>94.08069839241989</v>
      </c>
      <c r="F20" s="261">
        <f t="shared" si="3"/>
        <v>64545</v>
      </c>
      <c r="G20" s="262">
        <f t="shared" si="4"/>
        <v>24.346497680208216</v>
      </c>
      <c r="H20" s="263">
        <v>15456</v>
      </c>
      <c r="I20" s="264">
        <v>15456</v>
      </c>
      <c r="J20" s="265">
        <f t="shared" si="5"/>
        <v>100</v>
      </c>
      <c r="K20" s="266">
        <v>41137</v>
      </c>
      <c r="L20" s="267">
        <f t="shared" si="6"/>
        <v>26.615553830227743</v>
      </c>
      <c r="M20" s="268">
        <v>492</v>
      </c>
      <c r="N20" s="269">
        <v>492</v>
      </c>
      <c r="O20" s="265">
        <f>N20/M20*100</f>
        <v>100</v>
      </c>
      <c r="P20" s="269">
        <v>742</v>
      </c>
      <c r="Q20" s="270">
        <f>P20/N20*10</f>
        <v>15.081300813008129</v>
      </c>
      <c r="R20" s="271">
        <v>180</v>
      </c>
      <c r="S20" s="272">
        <v>180</v>
      </c>
      <c r="T20" s="273">
        <f>S20/R20*100</f>
        <v>100</v>
      </c>
      <c r="U20" s="272">
        <v>360</v>
      </c>
      <c r="V20" s="274">
        <f>U20/S20*10</f>
        <v>20</v>
      </c>
      <c r="W20" s="275">
        <v>498</v>
      </c>
      <c r="X20" s="276">
        <v>498</v>
      </c>
      <c r="Y20" s="265">
        <f aca="true" t="shared" si="17" ref="Y20:Y26">X20/W20*100</f>
        <v>100</v>
      </c>
      <c r="Z20" s="266">
        <v>592</v>
      </c>
      <c r="AA20" s="274">
        <f aca="true" t="shared" si="18" ref="AA20:AA26">Z20/X20*10</f>
        <v>11.887550200803211</v>
      </c>
      <c r="AB20" s="277">
        <v>1886</v>
      </c>
      <c r="AC20" s="278">
        <v>1886</v>
      </c>
      <c r="AD20" s="279">
        <f aca="true" t="shared" si="19" ref="AD20:AD26">AC20/AB20*100</f>
        <v>100</v>
      </c>
      <c r="AE20" s="278">
        <v>3474</v>
      </c>
      <c r="AF20" s="440">
        <f aca="true" t="shared" si="20" ref="AF20:AF26">AE20/AC20*10</f>
        <v>18.419936373276776</v>
      </c>
      <c r="AG20" s="277">
        <v>6084</v>
      </c>
      <c r="AH20" s="280">
        <v>6084</v>
      </c>
      <c r="AI20" s="281">
        <f t="shared" si="11"/>
        <v>100</v>
      </c>
      <c r="AJ20" s="280">
        <v>15366</v>
      </c>
      <c r="AK20" s="282">
        <f t="shared" si="12"/>
        <v>25.256410256410255</v>
      </c>
      <c r="AL20" s="277">
        <v>1470</v>
      </c>
      <c r="AM20" s="278">
        <v>1370</v>
      </c>
      <c r="AN20" s="283">
        <f t="shared" si="13"/>
        <v>93.19727891156462</v>
      </c>
      <c r="AO20" s="278">
        <v>2371</v>
      </c>
      <c r="AP20" s="284">
        <f t="shared" si="14"/>
        <v>17.306569343065693</v>
      </c>
      <c r="AQ20" s="285">
        <v>263</v>
      </c>
      <c r="AR20" s="286"/>
      <c r="AS20" s="302"/>
      <c r="AT20" s="286"/>
      <c r="AU20" s="430"/>
      <c r="AV20" s="288">
        <v>470</v>
      </c>
      <c r="AW20" s="286"/>
      <c r="AX20" s="306"/>
      <c r="AY20" s="286"/>
      <c r="AZ20" s="289"/>
      <c r="BA20" s="277">
        <v>835</v>
      </c>
      <c r="BB20" s="280"/>
      <c r="BC20" s="265"/>
      <c r="BD20" s="280"/>
      <c r="BE20" s="267"/>
      <c r="BF20" s="290">
        <v>394</v>
      </c>
      <c r="BG20" s="291">
        <v>394</v>
      </c>
      <c r="BH20" s="306">
        <f>BG20/BF20*100</f>
        <v>100</v>
      </c>
      <c r="BI20" s="291">
        <v>352</v>
      </c>
      <c r="BJ20" s="292">
        <f>BI20/BG20*10</f>
        <v>8.934010152284264</v>
      </c>
      <c r="BK20" s="288"/>
      <c r="BL20" s="291"/>
      <c r="BM20" s="291"/>
      <c r="BN20" s="291"/>
      <c r="BO20" s="292"/>
      <c r="BP20" s="293"/>
      <c r="BQ20" s="291"/>
      <c r="BR20" s="301"/>
      <c r="BS20" s="291"/>
      <c r="BT20" s="430"/>
      <c r="BU20" s="295">
        <v>151</v>
      </c>
      <c r="BV20" s="296">
        <v>151</v>
      </c>
      <c r="BW20" s="283">
        <f>BV20/BU20*100</f>
        <v>100</v>
      </c>
      <c r="BX20" s="296">
        <v>151</v>
      </c>
      <c r="BY20" s="284">
        <f>BX20/BV20*10</f>
        <v>10</v>
      </c>
    </row>
    <row r="21" spans="1:77" s="298" customFormat="1" ht="16.5" customHeight="1">
      <c r="A21" s="433" t="s">
        <v>22</v>
      </c>
      <c r="B21" s="257">
        <v>110</v>
      </c>
      <c r="C21" s="258">
        <f t="shared" si="0"/>
        <v>38034</v>
      </c>
      <c r="D21" s="259">
        <f t="shared" si="1"/>
        <v>37839</v>
      </c>
      <c r="E21" s="260">
        <f t="shared" si="2"/>
        <v>99.48730083609402</v>
      </c>
      <c r="F21" s="261">
        <f t="shared" si="3"/>
        <v>77360</v>
      </c>
      <c r="G21" s="262">
        <f t="shared" si="4"/>
        <v>20.44451491847036</v>
      </c>
      <c r="H21" s="263">
        <v>14977</v>
      </c>
      <c r="I21" s="264">
        <v>14977</v>
      </c>
      <c r="J21" s="265">
        <f t="shared" si="5"/>
        <v>100</v>
      </c>
      <c r="K21" s="266">
        <v>36383</v>
      </c>
      <c r="L21" s="267">
        <f t="shared" si="6"/>
        <v>24.292581959003808</v>
      </c>
      <c r="M21" s="268"/>
      <c r="N21" s="269"/>
      <c r="O21" s="265"/>
      <c r="P21" s="269"/>
      <c r="Q21" s="270"/>
      <c r="R21" s="271"/>
      <c r="S21" s="272"/>
      <c r="T21" s="273"/>
      <c r="U21" s="272"/>
      <c r="V21" s="274"/>
      <c r="W21" s="275">
        <v>576</v>
      </c>
      <c r="X21" s="276">
        <v>536</v>
      </c>
      <c r="Y21" s="265">
        <f t="shared" si="17"/>
        <v>93.05555555555556</v>
      </c>
      <c r="Z21" s="266">
        <v>340</v>
      </c>
      <c r="AA21" s="274">
        <f t="shared" si="18"/>
        <v>6.343283582089553</v>
      </c>
      <c r="AB21" s="277">
        <v>13499</v>
      </c>
      <c r="AC21" s="278">
        <v>13499</v>
      </c>
      <c r="AD21" s="279">
        <f t="shared" si="19"/>
        <v>100</v>
      </c>
      <c r="AE21" s="278">
        <v>25625</v>
      </c>
      <c r="AF21" s="440">
        <f t="shared" si="20"/>
        <v>18.98288762130528</v>
      </c>
      <c r="AG21" s="277">
        <v>7667</v>
      </c>
      <c r="AH21" s="280">
        <v>7667</v>
      </c>
      <c r="AI21" s="281">
        <f t="shared" si="11"/>
        <v>100</v>
      </c>
      <c r="AJ21" s="280">
        <v>12929</v>
      </c>
      <c r="AK21" s="282">
        <f t="shared" si="12"/>
        <v>16.86317986174514</v>
      </c>
      <c r="AL21" s="277">
        <v>1160</v>
      </c>
      <c r="AM21" s="278">
        <v>1160</v>
      </c>
      <c r="AN21" s="283">
        <f t="shared" si="13"/>
        <v>100</v>
      </c>
      <c r="AO21" s="278">
        <v>2083</v>
      </c>
      <c r="AP21" s="284">
        <f t="shared" si="14"/>
        <v>17.95689655172414</v>
      </c>
      <c r="AQ21" s="285">
        <v>155</v>
      </c>
      <c r="AR21" s="286"/>
      <c r="AS21" s="302"/>
      <c r="AT21" s="286"/>
      <c r="AU21" s="430"/>
      <c r="AV21" s="288"/>
      <c r="AW21" s="286"/>
      <c r="AX21" s="306"/>
      <c r="AY21" s="286"/>
      <c r="AZ21" s="289"/>
      <c r="BA21" s="277"/>
      <c r="BB21" s="280"/>
      <c r="BC21" s="265"/>
      <c r="BD21" s="280"/>
      <c r="BE21" s="267"/>
      <c r="BF21" s="290"/>
      <c r="BG21" s="291"/>
      <c r="BH21" s="306"/>
      <c r="BI21" s="291"/>
      <c r="BJ21" s="292"/>
      <c r="BK21" s="288"/>
      <c r="BL21" s="291"/>
      <c r="BM21" s="291"/>
      <c r="BN21" s="291"/>
      <c r="BO21" s="292"/>
      <c r="BP21" s="293"/>
      <c r="BQ21" s="291"/>
      <c r="BR21" s="301"/>
      <c r="BS21" s="291"/>
      <c r="BT21" s="430"/>
      <c r="BU21" s="295"/>
      <c r="BV21" s="296"/>
      <c r="BW21" s="283"/>
      <c r="BX21" s="296"/>
      <c r="BY21" s="284"/>
    </row>
    <row r="22" spans="1:77" s="298" customFormat="1" ht="15.75" customHeight="1">
      <c r="A22" s="433" t="s">
        <v>12</v>
      </c>
      <c r="B22" s="257">
        <v>167</v>
      </c>
      <c r="C22" s="258">
        <f t="shared" si="0"/>
        <v>18636</v>
      </c>
      <c r="D22" s="259">
        <f t="shared" si="1"/>
        <v>15559</v>
      </c>
      <c r="E22" s="260">
        <f t="shared" si="2"/>
        <v>83.48894612577806</v>
      </c>
      <c r="F22" s="261">
        <f t="shared" si="3"/>
        <v>20308</v>
      </c>
      <c r="G22" s="262">
        <f t="shared" si="4"/>
        <v>13.052252715470145</v>
      </c>
      <c r="H22" s="263">
        <v>8154</v>
      </c>
      <c r="I22" s="264">
        <v>8154</v>
      </c>
      <c r="J22" s="265">
        <f t="shared" si="5"/>
        <v>100</v>
      </c>
      <c r="K22" s="266">
        <v>12282</v>
      </c>
      <c r="L22" s="267">
        <f t="shared" si="6"/>
        <v>15.062545989698307</v>
      </c>
      <c r="M22" s="268">
        <v>847</v>
      </c>
      <c r="N22" s="269">
        <v>847</v>
      </c>
      <c r="O22" s="265">
        <f>N22/M22*100</f>
        <v>100</v>
      </c>
      <c r="P22" s="269">
        <v>1347</v>
      </c>
      <c r="Q22" s="270">
        <f>P22/N22*10</f>
        <v>15.903187721369541</v>
      </c>
      <c r="R22" s="271"/>
      <c r="S22" s="272"/>
      <c r="T22" s="273"/>
      <c r="U22" s="272"/>
      <c r="V22" s="274"/>
      <c r="W22" s="275">
        <v>1715</v>
      </c>
      <c r="X22" s="276">
        <v>601</v>
      </c>
      <c r="Y22" s="265">
        <f t="shared" si="17"/>
        <v>35.04373177842566</v>
      </c>
      <c r="Z22" s="266">
        <v>523</v>
      </c>
      <c r="AA22" s="274">
        <f t="shared" si="18"/>
        <v>8.70216306156406</v>
      </c>
      <c r="AB22" s="277">
        <v>4693</v>
      </c>
      <c r="AC22" s="278">
        <v>2790</v>
      </c>
      <c r="AD22" s="279">
        <f t="shared" si="19"/>
        <v>59.45024504581291</v>
      </c>
      <c r="AE22" s="278">
        <v>3137</v>
      </c>
      <c r="AF22" s="440">
        <f t="shared" si="20"/>
        <v>11.24372759856631</v>
      </c>
      <c r="AG22" s="277">
        <v>1560</v>
      </c>
      <c r="AH22" s="280">
        <v>1560</v>
      </c>
      <c r="AI22" s="281">
        <f t="shared" si="11"/>
        <v>100</v>
      </c>
      <c r="AJ22" s="280">
        <v>1483</v>
      </c>
      <c r="AK22" s="282">
        <f t="shared" si="12"/>
        <v>9.506410256410255</v>
      </c>
      <c r="AL22" s="277">
        <v>1456</v>
      </c>
      <c r="AM22" s="278">
        <v>1456</v>
      </c>
      <c r="AN22" s="283">
        <f t="shared" si="13"/>
        <v>100</v>
      </c>
      <c r="AO22" s="278">
        <v>1366</v>
      </c>
      <c r="AP22" s="284">
        <f t="shared" si="14"/>
        <v>9.381868131868131</v>
      </c>
      <c r="AQ22" s="285"/>
      <c r="AR22" s="286"/>
      <c r="AS22" s="302"/>
      <c r="AT22" s="286"/>
      <c r="AU22" s="430"/>
      <c r="AV22" s="288"/>
      <c r="AW22" s="286"/>
      <c r="AX22" s="306"/>
      <c r="AY22" s="286"/>
      <c r="AZ22" s="289"/>
      <c r="BA22" s="277">
        <v>60</v>
      </c>
      <c r="BB22" s="280"/>
      <c r="BC22" s="265"/>
      <c r="BD22" s="280"/>
      <c r="BE22" s="267"/>
      <c r="BF22" s="290">
        <v>151</v>
      </c>
      <c r="BG22" s="291">
        <v>151</v>
      </c>
      <c r="BH22" s="306">
        <f>BG22/BF22*100</f>
        <v>100</v>
      </c>
      <c r="BI22" s="291">
        <v>170</v>
      </c>
      <c r="BJ22" s="292">
        <f>BI22/BG22*10</f>
        <v>11.258278145695364</v>
      </c>
      <c r="BK22" s="288"/>
      <c r="BL22" s="291"/>
      <c r="BM22" s="291"/>
      <c r="BN22" s="291"/>
      <c r="BO22" s="292"/>
      <c r="BP22" s="293"/>
      <c r="BQ22" s="291"/>
      <c r="BR22" s="301"/>
      <c r="BS22" s="291"/>
      <c r="BT22" s="430"/>
      <c r="BU22" s="295"/>
      <c r="BV22" s="296"/>
      <c r="BW22" s="283"/>
      <c r="BX22" s="296"/>
      <c r="BY22" s="284"/>
    </row>
    <row r="23" spans="1:77" s="298" customFormat="1" ht="17.25" customHeight="1">
      <c r="A23" s="433" t="s">
        <v>13</v>
      </c>
      <c r="B23" s="257"/>
      <c r="C23" s="258">
        <f t="shared" si="0"/>
        <v>42930</v>
      </c>
      <c r="D23" s="259">
        <f t="shared" si="1"/>
        <v>41717</v>
      </c>
      <c r="E23" s="260">
        <f t="shared" si="2"/>
        <v>97.17447006755184</v>
      </c>
      <c r="F23" s="261">
        <f t="shared" si="3"/>
        <v>87553</v>
      </c>
      <c r="G23" s="262">
        <f t="shared" si="4"/>
        <v>20.987367260349497</v>
      </c>
      <c r="H23" s="263">
        <v>18262</v>
      </c>
      <c r="I23" s="264">
        <v>18262</v>
      </c>
      <c r="J23" s="265">
        <f t="shared" si="5"/>
        <v>100</v>
      </c>
      <c r="K23" s="266">
        <v>46877</v>
      </c>
      <c r="L23" s="267">
        <f t="shared" si="6"/>
        <v>25.669149052677692</v>
      </c>
      <c r="M23" s="268">
        <v>739</v>
      </c>
      <c r="N23" s="269">
        <v>739</v>
      </c>
      <c r="O23" s="265">
        <f>N23/M23*100</f>
        <v>100</v>
      </c>
      <c r="P23" s="269">
        <v>1546</v>
      </c>
      <c r="Q23" s="270">
        <f>P23/N23*10</f>
        <v>20.920162381596754</v>
      </c>
      <c r="R23" s="271"/>
      <c r="S23" s="272"/>
      <c r="T23" s="273"/>
      <c r="U23" s="272"/>
      <c r="V23" s="274"/>
      <c r="W23" s="275">
        <v>3255</v>
      </c>
      <c r="X23" s="307">
        <v>3255</v>
      </c>
      <c r="Y23" s="265">
        <f t="shared" si="17"/>
        <v>100</v>
      </c>
      <c r="Z23" s="266">
        <v>3547</v>
      </c>
      <c r="AA23" s="274">
        <f t="shared" si="18"/>
        <v>10.897081413210445</v>
      </c>
      <c r="AB23" s="277">
        <v>8744</v>
      </c>
      <c r="AC23" s="272">
        <v>8744</v>
      </c>
      <c r="AD23" s="279">
        <f t="shared" si="19"/>
        <v>100</v>
      </c>
      <c r="AE23" s="272">
        <v>17183</v>
      </c>
      <c r="AF23" s="440">
        <f t="shared" si="20"/>
        <v>19.651189387008234</v>
      </c>
      <c r="AG23" s="277">
        <v>8569</v>
      </c>
      <c r="AH23" s="280">
        <v>8569</v>
      </c>
      <c r="AI23" s="281">
        <f t="shared" si="11"/>
        <v>100</v>
      </c>
      <c r="AJ23" s="280">
        <v>15081</v>
      </c>
      <c r="AK23" s="282">
        <f t="shared" si="12"/>
        <v>17.599486521181</v>
      </c>
      <c r="AL23" s="277">
        <v>1487</v>
      </c>
      <c r="AM23" s="272">
        <v>1487</v>
      </c>
      <c r="AN23" s="283">
        <f t="shared" si="13"/>
        <v>100</v>
      </c>
      <c r="AO23" s="272">
        <v>2266</v>
      </c>
      <c r="AP23" s="284">
        <f t="shared" si="14"/>
        <v>15.238735709482178</v>
      </c>
      <c r="AQ23" s="285">
        <v>449</v>
      </c>
      <c r="AR23" s="302"/>
      <c r="AS23" s="302"/>
      <c r="AT23" s="302"/>
      <c r="AU23" s="430"/>
      <c r="AV23" s="288"/>
      <c r="AW23" s="302"/>
      <c r="AX23" s="306"/>
      <c r="AY23" s="302"/>
      <c r="AZ23" s="289"/>
      <c r="BA23" s="277">
        <v>724</v>
      </c>
      <c r="BB23" s="280"/>
      <c r="BC23" s="265"/>
      <c r="BD23" s="280"/>
      <c r="BE23" s="267"/>
      <c r="BF23" s="290">
        <v>631</v>
      </c>
      <c r="BG23" s="301">
        <v>631</v>
      </c>
      <c r="BH23" s="306">
        <f>BG23/BF23*100</f>
        <v>100</v>
      </c>
      <c r="BI23" s="301">
        <v>1023</v>
      </c>
      <c r="BJ23" s="292">
        <f>BI23/BG23*10</f>
        <v>16.212361331220286</v>
      </c>
      <c r="BK23" s="288">
        <v>40</v>
      </c>
      <c r="BL23" s="301"/>
      <c r="BM23" s="291"/>
      <c r="BN23" s="301"/>
      <c r="BO23" s="292"/>
      <c r="BP23" s="303">
        <v>10</v>
      </c>
      <c r="BQ23" s="301">
        <v>10</v>
      </c>
      <c r="BR23" s="301">
        <f>BQ23/BP23*100</f>
        <v>100</v>
      </c>
      <c r="BS23" s="301">
        <v>10</v>
      </c>
      <c r="BT23" s="430">
        <f>BS23/BQ23*10</f>
        <v>10</v>
      </c>
      <c r="BU23" s="304">
        <v>20</v>
      </c>
      <c r="BV23" s="296">
        <v>20</v>
      </c>
      <c r="BW23" s="283">
        <f>BV23/BU23*100</f>
        <v>100</v>
      </c>
      <c r="BX23" s="296">
        <v>20</v>
      </c>
      <c r="BY23" s="284">
        <f>BX23/BV23*10</f>
        <v>10</v>
      </c>
    </row>
    <row r="24" spans="1:77" s="298" customFormat="1" ht="15" customHeight="1">
      <c r="A24" s="433" t="s">
        <v>23</v>
      </c>
      <c r="B24" s="257"/>
      <c r="C24" s="308">
        <f>SUM(H24+M24+R24+W24+AB24+AG24+AL24+AQ24+AV24+BA24+BF24+BK24+BP24+BU24)</f>
        <v>57768</v>
      </c>
      <c r="D24" s="309">
        <f>I24+N24+S24+X24+AC24+AH24+AM24+AR24+AW24+BB24+BG24+BL24+BQ24+BV24</f>
        <v>56317</v>
      </c>
      <c r="E24" s="310">
        <f t="shared" si="2"/>
        <v>97.48822877717768</v>
      </c>
      <c r="F24" s="311">
        <f t="shared" si="3"/>
        <v>124241</v>
      </c>
      <c r="G24" s="312">
        <f t="shared" si="4"/>
        <v>22.061011772644143</v>
      </c>
      <c r="H24" s="313">
        <v>16119</v>
      </c>
      <c r="I24" s="314">
        <v>16119</v>
      </c>
      <c r="J24" s="315">
        <f t="shared" si="5"/>
        <v>100</v>
      </c>
      <c r="K24" s="316">
        <v>44869</v>
      </c>
      <c r="L24" s="317">
        <f t="shared" si="6"/>
        <v>27.83609405049941</v>
      </c>
      <c r="M24" s="318"/>
      <c r="N24" s="319"/>
      <c r="O24" s="315"/>
      <c r="P24" s="319"/>
      <c r="Q24" s="320"/>
      <c r="R24" s="271"/>
      <c r="S24" s="272"/>
      <c r="T24" s="273"/>
      <c r="U24" s="272"/>
      <c r="V24" s="274"/>
      <c r="W24" s="275">
        <v>588</v>
      </c>
      <c r="X24" s="276">
        <v>588</v>
      </c>
      <c r="Y24" s="265">
        <f t="shared" si="17"/>
        <v>100</v>
      </c>
      <c r="Z24" s="266">
        <v>840</v>
      </c>
      <c r="AA24" s="274">
        <f t="shared" si="18"/>
        <v>14.285714285714286</v>
      </c>
      <c r="AB24" s="277">
        <v>24957</v>
      </c>
      <c r="AC24" s="278">
        <v>24957</v>
      </c>
      <c r="AD24" s="279">
        <f t="shared" si="19"/>
        <v>100</v>
      </c>
      <c r="AE24" s="278">
        <v>49021</v>
      </c>
      <c r="AF24" s="440">
        <f t="shared" si="20"/>
        <v>19.642184557438796</v>
      </c>
      <c r="AG24" s="277">
        <v>13150</v>
      </c>
      <c r="AH24" s="280">
        <v>13150</v>
      </c>
      <c r="AI24" s="281">
        <f t="shared" si="11"/>
        <v>100</v>
      </c>
      <c r="AJ24" s="280">
        <v>27260</v>
      </c>
      <c r="AK24" s="282">
        <f t="shared" si="12"/>
        <v>20.730038022813687</v>
      </c>
      <c r="AL24" s="277">
        <v>1247</v>
      </c>
      <c r="AM24" s="278">
        <v>1247</v>
      </c>
      <c r="AN24" s="283">
        <f t="shared" si="13"/>
        <v>100</v>
      </c>
      <c r="AO24" s="278">
        <v>1985</v>
      </c>
      <c r="AP24" s="284">
        <f t="shared" si="14"/>
        <v>15.918203688853247</v>
      </c>
      <c r="AQ24" s="285">
        <v>200</v>
      </c>
      <c r="AR24" s="286"/>
      <c r="AS24" s="302"/>
      <c r="AT24" s="286"/>
      <c r="AU24" s="430"/>
      <c r="AV24" s="288"/>
      <c r="AW24" s="286"/>
      <c r="AX24" s="306"/>
      <c r="AY24" s="286"/>
      <c r="AZ24" s="289"/>
      <c r="BA24" s="277">
        <v>306</v>
      </c>
      <c r="BB24" s="280">
        <v>256</v>
      </c>
      <c r="BC24" s="321">
        <f>BB24/BA24*100</f>
        <v>83.66013071895425</v>
      </c>
      <c r="BD24" s="280">
        <v>266</v>
      </c>
      <c r="BE24" s="322">
        <f>BD24/BB24*10</f>
        <v>10.390625</v>
      </c>
      <c r="BF24" s="290"/>
      <c r="BG24" s="291"/>
      <c r="BH24" s="306"/>
      <c r="BI24" s="291"/>
      <c r="BJ24" s="292"/>
      <c r="BK24" s="288"/>
      <c r="BL24" s="291"/>
      <c r="BM24" s="291"/>
      <c r="BN24" s="291"/>
      <c r="BO24" s="292"/>
      <c r="BP24" s="293">
        <v>1201</v>
      </c>
      <c r="BQ24" s="291"/>
      <c r="BR24" s="291"/>
      <c r="BS24" s="291"/>
      <c r="BT24" s="294"/>
      <c r="BU24" s="295"/>
      <c r="BV24" s="296"/>
      <c r="BW24" s="296"/>
      <c r="BX24" s="296"/>
      <c r="BY24" s="297"/>
    </row>
    <row r="25" spans="1:77" s="298" customFormat="1" ht="17.25" customHeight="1" thickBot="1">
      <c r="A25" s="447" t="s">
        <v>14</v>
      </c>
      <c r="B25" s="323"/>
      <c r="C25" s="308">
        <f t="shared" si="0"/>
        <v>51800</v>
      </c>
      <c r="D25" s="309">
        <f t="shared" si="1"/>
        <v>49823</v>
      </c>
      <c r="E25" s="324">
        <f t="shared" si="2"/>
        <v>96.18339768339769</v>
      </c>
      <c r="F25" s="311">
        <f>K25+P25+U25+Z25+AE25+AJ25+AO25+AT25+AY25+BD25+BI25+BN25+BS25+BX25</f>
        <v>127540</v>
      </c>
      <c r="G25" s="325">
        <f t="shared" si="4"/>
        <v>25.59861911165526</v>
      </c>
      <c r="H25" s="326">
        <v>25877</v>
      </c>
      <c r="I25" s="327">
        <v>25877</v>
      </c>
      <c r="J25" s="328">
        <f t="shared" si="5"/>
        <v>100</v>
      </c>
      <c r="K25" s="329">
        <v>70301</v>
      </c>
      <c r="L25" s="330">
        <f t="shared" si="6"/>
        <v>27.167368705800516</v>
      </c>
      <c r="M25" s="331">
        <v>1149</v>
      </c>
      <c r="N25" s="332">
        <v>1149</v>
      </c>
      <c r="O25" s="328">
        <f>N25/M25*100</f>
        <v>100</v>
      </c>
      <c r="P25" s="332">
        <v>3003</v>
      </c>
      <c r="Q25" s="320">
        <f>P25/N25*10</f>
        <v>26.135770234986943</v>
      </c>
      <c r="R25" s="333">
        <v>39</v>
      </c>
      <c r="S25" s="334">
        <v>39</v>
      </c>
      <c r="T25" s="273">
        <f>S25/R25*100</f>
        <v>100</v>
      </c>
      <c r="U25" s="334">
        <v>110</v>
      </c>
      <c r="V25" s="274">
        <f>U25/S25*10</f>
        <v>28.205128205128208</v>
      </c>
      <c r="W25" s="335">
        <v>420</v>
      </c>
      <c r="X25" s="336">
        <v>420</v>
      </c>
      <c r="Y25" s="321">
        <f t="shared" si="17"/>
        <v>100</v>
      </c>
      <c r="Z25" s="337">
        <v>796</v>
      </c>
      <c r="AA25" s="338">
        <f t="shared" si="18"/>
        <v>18.952380952380953</v>
      </c>
      <c r="AB25" s="339">
        <v>1657</v>
      </c>
      <c r="AC25" s="340">
        <v>1657</v>
      </c>
      <c r="AD25" s="279">
        <f t="shared" si="19"/>
        <v>100</v>
      </c>
      <c r="AE25" s="340">
        <v>2759</v>
      </c>
      <c r="AF25" s="440">
        <f t="shared" si="20"/>
        <v>16.65057332528666</v>
      </c>
      <c r="AG25" s="341">
        <v>18502</v>
      </c>
      <c r="AH25" s="342">
        <v>18502</v>
      </c>
      <c r="AI25" s="343">
        <f t="shared" si="11"/>
        <v>100</v>
      </c>
      <c r="AJ25" s="342">
        <v>46481</v>
      </c>
      <c r="AK25" s="344">
        <f t="shared" si="12"/>
        <v>25.122148956869527</v>
      </c>
      <c r="AL25" s="339">
        <v>1579</v>
      </c>
      <c r="AM25" s="340">
        <v>1579</v>
      </c>
      <c r="AN25" s="283">
        <f t="shared" si="13"/>
        <v>100</v>
      </c>
      <c r="AO25" s="340">
        <v>3190</v>
      </c>
      <c r="AP25" s="284">
        <f t="shared" si="14"/>
        <v>20.202659911336287</v>
      </c>
      <c r="AQ25" s="345">
        <v>1526</v>
      </c>
      <c r="AR25" s="346"/>
      <c r="AS25" s="347"/>
      <c r="AT25" s="346"/>
      <c r="AU25" s="434"/>
      <c r="AV25" s="348"/>
      <c r="AW25" s="346"/>
      <c r="AX25" s="581"/>
      <c r="AY25" s="346"/>
      <c r="AZ25" s="349"/>
      <c r="BA25" s="339">
        <v>751</v>
      </c>
      <c r="BB25" s="350">
        <v>300</v>
      </c>
      <c r="BC25" s="321">
        <f>BB25/BA25*100</f>
        <v>39.94673768308921</v>
      </c>
      <c r="BD25" s="350">
        <v>390</v>
      </c>
      <c r="BE25" s="322">
        <f>BD25/BB25*10</f>
        <v>13</v>
      </c>
      <c r="BF25" s="351">
        <v>300</v>
      </c>
      <c r="BG25" s="352">
        <v>300</v>
      </c>
      <c r="BH25" s="306">
        <f>BG25/BF25*100</f>
        <v>100</v>
      </c>
      <c r="BI25" s="352">
        <v>510</v>
      </c>
      <c r="BJ25" s="292">
        <f>BI25/BG25*10</f>
        <v>17</v>
      </c>
      <c r="BK25" s="348"/>
      <c r="BL25" s="352"/>
      <c r="BM25" s="352"/>
      <c r="BN25" s="352"/>
      <c r="BO25" s="353"/>
      <c r="BP25" s="354"/>
      <c r="BQ25" s="352"/>
      <c r="BR25" s="352"/>
      <c r="BS25" s="352"/>
      <c r="BT25" s="355"/>
      <c r="BU25" s="295"/>
      <c r="BV25" s="356"/>
      <c r="BW25" s="356"/>
      <c r="BX25" s="356"/>
      <c r="BY25" s="357"/>
    </row>
    <row r="26" spans="1:77" s="393" customFormat="1" ht="15" customHeight="1" thickBot="1">
      <c r="A26" s="439" t="s">
        <v>24</v>
      </c>
      <c r="B26" s="358">
        <f>SUM(B5:B25)</f>
        <v>2069</v>
      </c>
      <c r="C26" s="359">
        <f>SUM(C5:C25)</f>
        <v>590042</v>
      </c>
      <c r="D26" s="360">
        <f>SUM(D5:D25)</f>
        <v>575980</v>
      </c>
      <c r="E26" s="361">
        <f t="shared" si="2"/>
        <v>97.61677982245331</v>
      </c>
      <c r="F26" s="362">
        <f>SUM(F5:F25)</f>
        <v>1234456.5</v>
      </c>
      <c r="G26" s="363">
        <f t="shared" si="4"/>
        <v>21.432280634744263</v>
      </c>
      <c r="H26" s="364">
        <f>SUM(H5:H25)</f>
        <v>268232</v>
      </c>
      <c r="I26" s="360">
        <f>SUM(I6:I25)</f>
        <v>267584</v>
      </c>
      <c r="J26" s="365">
        <f t="shared" si="5"/>
        <v>99.75841808583614</v>
      </c>
      <c r="K26" s="360">
        <f>SUM(K6:K25)</f>
        <v>687855</v>
      </c>
      <c r="L26" s="366">
        <f t="shared" si="6"/>
        <v>25.706133401100217</v>
      </c>
      <c r="M26" s="364">
        <f>SUM(M5:M25)</f>
        <v>15884</v>
      </c>
      <c r="N26" s="360">
        <f>SUM(N5:N25)</f>
        <v>15884</v>
      </c>
      <c r="O26" s="365">
        <f>N26/M26*100</f>
        <v>100</v>
      </c>
      <c r="P26" s="360">
        <f>SUM(P5:P25)</f>
        <v>37185</v>
      </c>
      <c r="Q26" s="367">
        <f>P26/N26*10</f>
        <v>23.41035003777386</v>
      </c>
      <c r="R26" s="359">
        <f>SUM(R5:R25)</f>
        <v>840</v>
      </c>
      <c r="S26" s="360">
        <f>SUM(S5:S25)</f>
        <v>840</v>
      </c>
      <c r="T26" s="368">
        <f>S26/R26*100</f>
        <v>100</v>
      </c>
      <c r="U26" s="360">
        <f>SUM(U5:U25)</f>
        <v>1183</v>
      </c>
      <c r="V26" s="369">
        <f>U26/S26*10</f>
        <v>14.083333333333334</v>
      </c>
      <c r="W26" s="364">
        <f>SUM(W5:W25)</f>
        <v>16269</v>
      </c>
      <c r="X26" s="360">
        <f>SUM(X5:X25)</f>
        <v>15115</v>
      </c>
      <c r="Y26" s="365">
        <f t="shared" si="17"/>
        <v>92.90675517856045</v>
      </c>
      <c r="Z26" s="360">
        <f>SUM(Z5:Z25)</f>
        <v>18308</v>
      </c>
      <c r="AA26" s="370">
        <f t="shared" si="18"/>
        <v>12.112471055243137</v>
      </c>
      <c r="AB26" s="364">
        <f>SUM(AB5:AB25)</f>
        <v>113207</v>
      </c>
      <c r="AC26" s="360">
        <f>SUM(AC5:AC25)</f>
        <v>110511</v>
      </c>
      <c r="AD26" s="371">
        <f t="shared" si="19"/>
        <v>97.61852182285547</v>
      </c>
      <c r="AE26" s="360">
        <f>SUM(AE5:AE25)</f>
        <v>193964</v>
      </c>
      <c r="AF26" s="369">
        <f t="shared" si="20"/>
        <v>17.551555953705964</v>
      </c>
      <c r="AG26" s="364">
        <f>SUM(AG5:AG25)</f>
        <v>128763</v>
      </c>
      <c r="AH26" s="360">
        <f>SUM(AH5:AH25)</f>
        <v>128523</v>
      </c>
      <c r="AI26" s="372">
        <f t="shared" si="11"/>
        <v>99.81361105286457</v>
      </c>
      <c r="AJ26" s="360">
        <f>SUM(AJ5:AJ25)</f>
        <v>246904</v>
      </c>
      <c r="AK26" s="370">
        <f t="shared" si="12"/>
        <v>19.210880542782224</v>
      </c>
      <c r="AL26" s="364">
        <f>SUM(AL5:AL25)</f>
        <v>30886</v>
      </c>
      <c r="AM26" s="360">
        <f>SUM(AM5:AM25)</f>
        <v>30608</v>
      </c>
      <c r="AN26" s="368">
        <f t="shared" si="13"/>
        <v>99.09991581946514</v>
      </c>
      <c r="AO26" s="360">
        <f>SUM(AO5:AO25)</f>
        <v>42864</v>
      </c>
      <c r="AP26" s="370">
        <f t="shared" si="14"/>
        <v>14.004181913225299</v>
      </c>
      <c r="AQ26" s="373">
        <f>SUM(AQ5:AQ25)</f>
        <v>3266</v>
      </c>
      <c r="AR26" s="374">
        <f>SUM(AR5:AR25)</f>
        <v>35</v>
      </c>
      <c r="AS26" s="375">
        <f>AR26/AQ26*100</f>
        <v>1.0716472749540722</v>
      </c>
      <c r="AT26" s="374">
        <f>SUM(AT5:AT25)</f>
        <v>4</v>
      </c>
      <c r="AU26" s="376">
        <f>AT26/AR26*10</f>
        <v>1.1428571428571428</v>
      </c>
      <c r="AV26" s="373">
        <f>SUM(AV5:AV25)</f>
        <v>1666</v>
      </c>
      <c r="AW26" s="374">
        <f>SUM(AW5:AW25)</f>
        <v>1176</v>
      </c>
      <c r="AX26" s="377">
        <f>AW26/AV26*100</f>
        <v>70.58823529411765</v>
      </c>
      <c r="AY26" s="378">
        <f>SUM(AY5:AY25)</f>
        <v>1036</v>
      </c>
      <c r="AZ26" s="379">
        <f>AY26/AW26*10</f>
        <v>8.80952380952381</v>
      </c>
      <c r="BA26" s="364">
        <f>SUM(BA5:BA25)</f>
        <v>5783</v>
      </c>
      <c r="BB26" s="360">
        <f>SUM(BB5:BB25)</f>
        <v>1755</v>
      </c>
      <c r="BC26" s="365">
        <f>BB26/BA26*100</f>
        <v>30.347570465156494</v>
      </c>
      <c r="BD26" s="360">
        <f>SUM(BD5:BD25)</f>
        <v>1588</v>
      </c>
      <c r="BE26" s="380">
        <f>BD26/BB26*10</f>
        <v>9.048433048433049</v>
      </c>
      <c r="BF26" s="381">
        <f>SUM(BF5:BF25)</f>
        <v>1581</v>
      </c>
      <c r="BG26" s="382">
        <f>SUM(BG5:BG25)</f>
        <v>1571</v>
      </c>
      <c r="BH26" s="383">
        <f>BG26/BF26*100</f>
        <v>99.36748893105629</v>
      </c>
      <c r="BI26" s="382">
        <f>SUM(BI5:BI25)</f>
        <v>2210</v>
      </c>
      <c r="BJ26" s="384">
        <f>BI26/BG26*10</f>
        <v>14.06747294716741</v>
      </c>
      <c r="BK26" s="381">
        <f>SUM(BK5:BK25)</f>
        <v>1223</v>
      </c>
      <c r="BL26" s="385">
        <f>SUM(BL5:BL25)</f>
        <v>1153</v>
      </c>
      <c r="BM26" s="383">
        <f>BL26/BK26*100</f>
        <v>94.27636958299263</v>
      </c>
      <c r="BN26" s="385">
        <f>SUM(BN5:BN25)</f>
        <v>904.5</v>
      </c>
      <c r="BO26" s="386">
        <f>BN26/BL26*10</f>
        <v>7.844752818733738</v>
      </c>
      <c r="BP26" s="387">
        <f>SUM(BP5:BP25)</f>
        <v>1336</v>
      </c>
      <c r="BQ26" s="388">
        <f>SUM(BQ5:BQ25)</f>
        <v>119</v>
      </c>
      <c r="BR26" s="389">
        <f>BQ26/BP26*100</f>
        <v>8.907185628742514</v>
      </c>
      <c r="BS26" s="388">
        <f>SUM(BS5:BS25)</f>
        <v>67</v>
      </c>
      <c r="BT26" s="431">
        <f>BS26/BQ26*10</f>
        <v>5.630252100840336</v>
      </c>
      <c r="BU26" s="390">
        <f>SUM(BU7:BU25)</f>
        <v>1106</v>
      </c>
      <c r="BV26" s="391">
        <f>SUM(BV6:BV25)</f>
        <v>1106</v>
      </c>
      <c r="BW26" s="392">
        <f>BV26/BU26*100</f>
        <v>100</v>
      </c>
      <c r="BX26" s="391">
        <f>SUM(BX6:BX25)</f>
        <v>384</v>
      </c>
      <c r="BY26" s="392">
        <f>BX26/BV26*10</f>
        <v>3.4719710669077757</v>
      </c>
    </row>
    <row r="27" spans="1:77" s="16" customFormat="1" ht="16.5" customHeight="1" thickBot="1">
      <c r="A27" s="15" t="s">
        <v>15</v>
      </c>
      <c r="B27" s="428">
        <v>495</v>
      </c>
      <c r="C27" s="208">
        <v>582010</v>
      </c>
      <c r="D27" s="209">
        <v>507052</v>
      </c>
      <c r="E27" s="247">
        <v>87.12083984811258</v>
      </c>
      <c r="F27" s="248">
        <v>1500932.6</v>
      </c>
      <c r="G27" s="249">
        <v>29.601157277754552</v>
      </c>
      <c r="H27" s="212">
        <v>235043</v>
      </c>
      <c r="I27" s="213">
        <v>231985</v>
      </c>
      <c r="J27" s="214">
        <v>98.69896146662526</v>
      </c>
      <c r="K27" s="213">
        <v>808910</v>
      </c>
      <c r="L27" s="211">
        <v>34.8690648102248</v>
      </c>
      <c r="M27" s="212">
        <v>24059</v>
      </c>
      <c r="N27" s="213">
        <v>21311</v>
      </c>
      <c r="O27" s="214">
        <v>88.57807888939689</v>
      </c>
      <c r="P27" s="215">
        <v>54133</v>
      </c>
      <c r="Q27" s="216">
        <v>25.401435878184977</v>
      </c>
      <c r="R27" s="217"/>
      <c r="S27" s="213"/>
      <c r="T27" s="210"/>
      <c r="U27" s="213"/>
      <c r="V27" s="218"/>
      <c r="W27" s="219">
        <v>15846</v>
      </c>
      <c r="X27" s="220">
        <v>14234</v>
      </c>
      <c r="Y27" s="246">
        <v>89.82708569986116</v>
      </c>
      <c r="Z27" s="220">
        <v>32912.6</v>
      </c>
      <c r="AA27" s="221">
        <v>23.122523535197416</v>
      </c>
      <c r="AB27" s="212">
        <v>125287</v>
      </c>
      <c r="AC27" s="213">
        <v>80613</v>
      </c>
      <c r="AD27" s="210">
        <v>64.3426692314446</v>
      </c>
      <c r="AE27" s="213">
        <v>189040</v>
      </c>
      <c r="AF27" s="218">
        <v>23.450311984419386</v>
      </c>
      <c r="AG27" s="212">
        <v>117711</v>
      </c>
      <c r="AH27" s="213">
        <v>113193</v>
      </c>
      <c r="AI27" s="210">
        <v>96.16178606927134</v>
      </c>
      <c r="AJ27" s="213">
        <v>314017</v>
      </c>
      <c r="AK27" s="218">
        <v>27.741733146042602</v>
      </c>
      <c r="AL27" s="212">
        <v>38593</v>
      </c>
      <c r="AM27" s="213">
        <v>36002</v>
      </c>
      <c r="AN27" s="210">
        <v>93.28634726504806</v>
      </c>
      <c r="AO27" s="213">
        <v>84359</v>
      </c>
      <c r="AP27" s="218">
        <v>23.43175379145603</v>
      </c>
      <c r="AQ27" s="116">
        <v>10001</v>
      </c>
      <c r="AR27" s="222">
        <v>1067</v>
      </c>
      <c r="AS27" s="451">
        <v>10.66893310668933</v>
      </c>
      <c r="AT27" s="222">
        <v>2014</v>
      </c>
      <c r="AU27" s="578">
        <v>18.87535145267104</v>
      </c>
      <c r="AV27" s="116">
        <v>1720</v>
      </c>
      <c r="AW27" s="222">
        <v>30</v>
      </c>
      <c r="AX27" s="451">
        <v>1.744186046511628</v>
      </c>
      <c r="AY27" s="222">
        <v>15</v>
      </c>
      <c r="AZ27" s="450">
        <v>5</v>
      </c>
      <c r="BA27" s="223">
        <v>10089</v>
      </c>
      <c r="BB27" s="224">
        <v>4623</v>
      </c>
      <c r="BC27" s="225">
        <v>45.82218257508177</v>
      </c>
      <c r="BD27" s="224">
        <v>5473</v>
      </c>
      <c r="BE27" s="226">
        <v>11.838632922344798</v>
      </c>
      <c r="BF27" s="227">
        <v>1673</v>
      </c>
      <c r="BG27" s="228">
        <v>1211</v>
      </c>
      <c r="BH27" s="231">
        <v>72.38493723849372</v>
      </c>
      <c r="BI27" s="228">
        <v>2726</v>
      </c>
      <c r="BJ27" s="579">
        <v>22.510322047894302</v>
      </c>
      <c r="BK27" s="230"/>
      <c r="BL27" s="231"/>
      <c r="BM27" s="231"/>
      <c r="BN27" s="231"/>
      <c r="BO27" s="232"/>
      <c r="BP27" s="230"/>
      <c r="BQ27" s="228"/>
      <c r="BR27" s="228"/>
      <c r="BS27" s="228"/>
      <c r="BT27" s="229"/>
      <c r="BU27" s="228">
        <v>0</v>
      </c>
      <c r="BV27" s="228">
        <v>0</v>
      </c>
      <c r="BW27" s="228">
        <v>0</v>
      </c>
      <c r="BX27" s="228">
        <v>0</v>
      </c>
      <c r="BY27" s="228">
        <v>0</v>
      </c>
    </row>
  </sheetData>
  <sheetProtection selectLockedCells="1" selectUnlockedCells="1"/>
  <mergeCells count="19">
    <mergeCell ref="C1:Q1"/>
    <mergeCell ref="M3:Q3"/>
    <mergeCell ref="X1:Z1"/>
    <mergeCell ref="R3:V3"/>
    <mergeCell ref="W3:AA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G3:AK3"/>
    <mergeCell ref="AL3:AP3"/>
    <mergeCell ref="BF3:BJ3"/>
    <mergeCell ref="BK3:BO3"/>
    <mergeCell ref="BP3:BT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8" r:id="rId1"/>
  <colBreaks count="2" manualBreakCount="2">
    <brk id="32" max="26" man="1"/>
    <brk id="5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22.125" style="4" customWidth="1"/>
    <col min="2" max="2" width="14.625" style="4" customWidth="1"/>
    <col min="3" max="3" width="10.75390625" style="4" customWidth="1"/>
    <col min="4" max="4" width="9.875" style="4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8.75390625" style="4" customWidth="1"/>
    <col min="12" max="12" width="7.375" style="4" customWidth="1"/>
    <col min="13" max="13" width="7.625" style="4" customWidth="1"/>
    <col min="14" max="14" width="8.375" style="4" customWidth="1"/>
    <col min="15" max="15" width="7.625" style="4" hidden="1" customWidth="1"/>
    <col min="16" max="18" width="3.875" style="4" hidden="1" customWidth="1"/>
    <col min="19" max="19" width="8.375" style="4" customWidth="1"/>
    <col min="20" max="20" width="7.625" style="4" customWidth="1"/>
    <col min="21" max="21" width="7.875" style="4" customWidth="1"/>
    <col min="22" max="22" width="7.00390625" style="4" customWidth="1"/>
    <col min="23" max="23" width="8.875" style="4" customWidth="1"/>
    <col min="24" max="24" width="9.25390625" style="4" customWidth="1"/>
    <col min="25" max="25" width="8.625" style="4" customWidth="1"/>
    <col min="26" max="26" width="5.625" style="4" customWidth="1"/>
    <col min="27" max="27" width="8.125" style="4" customWidth="1"/>
    <col min="28" max="28" width="7.375" style="4" customWidth="1"/>
    <col min="29" max="29" width="0.12890625" style="4" hidden="1" customWidth="1"/>
    <col min="30" max="31" width="3.875" style="4" hidden="1" customWidth="1"/>
    <col min="32" max="32" width="9.75390625" style="4" hidden="1" customWidth="1"/>
    <col min="33" max="33" width="9.125" style="4" customWidth="1"/>
    <col min="34" max="36" width="6.25390625" style="4" customWidth="1"/>
    <col min="37" max="37" width="7.125" style="4" customWidth="1"/>
    <col min="38" max="39" width="8.625" style="4" customWidth="1"/>
    <col min="40" max="40" width="6.25390625" style="4" customWidth="1"/>
    <col min="41" max="41" width="6.875" style="4" customWidth="1"/>
    <col min="42" max="42" width="7.125" style="4" customWidth="1"/>
    <col min="43" max="16384" width="9.125" style="4" customWidth="1"/>
  </cols>
  <sheetData>
    <row r="1" spans="1:42" ht="33.75" customHeight="1">
      <c r="A1" s="445"/>
      <c r="B1" s="621" t="s">
        <v>135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20"/>
      <c r="AO1" s="20"/>
      <c r="AP1" s="20"/>
    </row>
    <row r="2" spans="1:42" ht="20.25" customHeight="1" thickBot="1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15.75" customHeight="1" thickBot="1">
      <c r="A3" s="643" t="s">
        <v>16</v>
      </c>
      <c r="B3" s="648" t="s">
        <v>86</v>
      </c>
      <c r="C3" s="649"/>
      <c r="D3" s="650"/>
      <c r="E3" s="644" t="s">
        <v>25</v>
      </c>
      <c r="F3" s="644"/>
      <c r="G3" s="644"/>
      <c r="H3" s="644"/>
      <c r="I3" s="644"/>
      <c r="J3" s="651" t="s">
        <v>26</v>
      </c>
      <c r="K3" s="652"/>
      <c r="L3" s="652"/>
      <c r="M3" s="652"/>
      <c r="N3" s="652"/>
      <c r="O3" s="653" t="s">
        <v>27</v>
      </c>
      <c r="P3" s="653"/>
      <c r="Q3" s="653"/>
      <c r="R3" s="654"/>
      <c r="S3" s="651" t="s">
        <v>28</v>
      </c>
      <c r="T3" s="652"/>
      <c r="U3" s="652"/>
      <c r="V3" s="652"/>
      <c r="W3" s="655"/>
      <c r="X3" s="651" t="s">
        <v>29</v>
      </c>
      <c r="Y3" s="652"/>
      <c r="Z3" s="652"/>
      <c r="AA3" s="652"/>
      <c r="AB3" s="655"/>
      <c r="AC3" s="645" t="s">
        <v>30</v>
      </c>
      <c r="AD3" s="645"/>
      <c r="AE3" s="645"/>
      <c r="AF3" s="645"/>
      <c r="AG3" s="646" t="s">
        <v>31</v>
      </c>
      <c r="AH3" s="646"/>
      <c r="AI3" s="646"/>
      <c r="AJ3" s="646"/>
      <c r="AK3" s="647"/>
      <c r="AL3" s="646" t="s">
        <v>44</v>
      </c>
      <c r="AM3" s="646"/>
      <c r="AN3" s="646"/>
      <c r="AO3" s="646"/>
      <c r="AP3" s="646"/>
    </row>
    <row r="4" spans="1:42" ht="123" customHeight="1" thickBot="1">
      <c r="A4" s="643"/>
      <c r="B4" s="11" t="s">
        <v>36</v>
      </c>
      <c r="C4" s="24" t="s">
        <v>40</v>
      </c>
      <c r="D4" s="24" t="s">
        <v>0</v>
      </c>
      <c r="E4" s="11" t="s">
        <v>36</v>
      </c>
      <c r="F4" s="12" t="s">
        <v>37</v>
      </c>
      <c r="G4" s="12" t="s">
        <v>0</v>
      </c>
      <c r="H4" s="12" t="s">
        <v>38</v>
      </c>
      <c r="I4" s="13" t="s">
        <v>39</v>
      </c>
      <c r="J4" s="441" t="s">
        <v>36</v>
      </c>
      <c r="K4" s="442" t="s">
        <v>40</v>
      </c>
      <c r="L4" s="442" t="s">
        <v>0</v>
      </c>
      <c r="M4" s="442" t="s">
        <v>41</v>
      </c>
      <c r="N4" s="443" t="s">
        <v>39</v>
      </c>
      <c r="O4" s="24" t="s">
        <v>36</v>
      </c>
      <c r="P4" s="24" t="s">
        <v>40</v>
      </c>
      <c r="Q4" s="24" t="s">
        <v>41</v>
      </c>
      <c r="R4" s="608" t="s">
        <v>39</v>
      </c>
      <c r="S4" s="21" t="s">
        <v>36</v>
      </c>
      <c r="T4" s="22" t="s">
        <v>40</v>
      </c>
      <c r="U4" s="22" t="s">
        <v>0</v>
      </c>
      <c r="V4" s="22" t="s">
        <v>41</v>
      </c>
      <c r="W4" s="23" t="s">
        <v>42</v>
      </c>
      <c r="X4" s="21" t="s">
        <v>36</v>
      </c>
      <c r="Y4" s="22" t="s">
        <v>40</v>
      </c>
      <c r="Z4" s="22" t="s">
        <v>0</v>
      </c>
      <c r="AA4" s="22" t="s">
        <v>41</v>
      </c>
      <c r="AB4" s="23" t="s">
        <v>39</v>
      </c>
      <c r="AC4" s="24" t="s">
        <v>43</v>
      </c>
      <c r="AD4" s="24" t="s">
        <v>40</v>
      </c>
      <c r="AE4" s="24" t="s">
        <v>41</v>
      </c>
      <c r="AF4" s="24" t="s">
        <v>39</v>
      </c>
      <c r="AG4" s="21" t="s">
        <v>43</v>
      </c>
      <c r="AH4" s="22" t="s">
        <v>40</v>
      </c>
      <c r="AI4" s="22" t="s">
        <v>0</v>
      </c>
      <c r="AJ4" s="22" t="s">
        <v>41</v>
      </c>
      <c r="AK4" s="118" t="s">
        <v>39</v>
      </c>
      <c r="AL4" s="21" t="s">
        <v>36</v>
      </c>
      <c r="AM4" s="22" t="s">
        <v>40</v>
      </c>
      <c r="AN4" s="22" t="s">
        <v>0</v>
      </c>
      <c r="AO4" s="22" t="s">
        <v>41</v>
      </c>
      <c r="AP4" s="23" t="s">
        <v>39</v>
      </c>
    </row>
    <row r="5" spans="1:42" ht="21" customHeight="1">
      <c r="A5" s="25" t="s">
        <v>1</v>
      </c>
      <c r="B5" s="240"/>
      <c r="C5" s="240"/>
      <c r="D5" s="240"/>
      <c r="E5" s="26"/>
      <c r="F5" s="27"/>
      <c r="G5" s="28"/>
      <c r="H5" s="29"/>
      <c r="I5" s="29"/>
      <c r="J5" s="30"/>
      <c r="K5" s="31"/>
      <c r="L5" s="32"/>
      <c r="M5" s="31"/>
      <c r="N5" s="31"/>
      <c r="O5" s="31"/>
      <c r="P5" s="31"/>
      <c r="Q5" s="31"/>
      <c r="R5" s="33"/>
      <c r="S5" s="36"/>
      <c r="T5" s="31"/>
      <c r="U5" s="31"/>
      <c r="V5" s="31"/>
      <c r="W5" s="38"/>
      <c r="X5" s="35"/>
      <c r="Y5" s="139"/>
      <c r="Z5" s="139"/>
      <c r="AA5" s="139"/>
      <c r="AB5" s="142"/>
      <c r="AC5" s="124"/>
      <c r="AD5" s="31"/>
      <c r="AE5" s="31"/>
      <c r="AF5" s="33"/>
      <c r="AG5" s="34"/>
      <c r="AH5" s="31"/>
      <c r="AI5" s="31"/>
      <c r="AJ5" s="31"/>
      <c r="AK5" s="33"/>
      <c r="AL5" s="122"/>
      <c r="AM5" s="31"/>
      <c r="AN5" s="37"/>
      <c r="AO5" s="31"/>
      <c r="AP5" s="38"/>
    </row>
    <row r="6" spans="1:42" ht="15.75">
      <c r="A6" s="203" t="s">
        <v>17</v>
      </c>
      <c r="B6" s="245">
        <f>E6+J6+O6+S6+X6+AC6+AG6+AL6</f>
        <v>7931</v>
      </c>
      <c r="C6" s="245">
        <f>F6+K6+P6+T6+Y6+AD6+AH6+AM6</f>
        <v>1729</v>
      </c>
      <c r="D6" s="243">
        <f>C6/B6*100</f>
        <v>21.80052956751986</v>
      </c>
      <c r="E6" s="40">
        <v>1045</v>
      </c>
      <c r="F6" s="41">
        <v>1045</v>
      </c>
      <c r="G6" s="42">
        <f>F6/E6*100</f>
        <v>100</v>
      </c>
      <c r="H6" s="43">
        <v>1410</v>
      </c>
      <c r="I6" s="44">
        <f>H6/F6*10</f>
        <v>13.492822966507177</v>
      </c>
      <c r="J6" s="45">
        <v>3955</v>
      </c>
      <c r="K6" s="46"/>
      <c r="L6" s="42"/>
      <c r="M6" s="46"/>
      <c r="N6" s="47">
        <f aca="true" t="shared" si="0" ref="N6:N25">IF(M6&gt;0,M6/K6*10,"")</f>
      </c>
      <c r="O6" s="48"/>
      <c r="P6" s="48"/>
      <c r="Q6" s="48"/>
      <c r="R6" s="49"/>
      <c r="S6" s="140"/>
      <c r="T6" s="48"/>
      <c r="U6" s="48"/>
      <c r="V6" s="48"/>
      <c r="W6" s="54"/>
      <c r="X6" s="140"/>
      <c r="Y6" s="48"/>
      <c r="Z6" s="48"/>
      <c r="AA6" s="48"/>
      <c r="AB6" s="128"/>
      <c r="AC6" s="141">
        <v>500</v>
      </c>
      <c r="AD6" s="48"/>
      <c r="AE6" s="48"/>
      <c r="AF6" s="49"/>
      <c r="AG6" s="50"/>
      <c r="AH6" s="51"/>
      <c r="AI6" s="51"/>
      <c r="AJ6" s="51"/>
      <c r="AK6" s="119"/>
      <c r="AL6" s="50">
        <v>2431</v>
      </c>
      <c r="AM6" s="46">
        <v>684</v>
      </c>
      <c r="AN6" s="47">
        <f>AM6/AL6*100</f>
        <v>28.1365693130399</v>
      </c>
      <c r="AO6" s="46">
        <v>397</v>
      </c>
      <c r="AP6" s="128">
        <f>AO6/AM6*10</f>
        <v>5.804093567251462</v>
      </c>
    </row>
    <row r="7" spans="1:42" ht="15.75">
      <c r="A7" s="39" t="s">
        <v>18</v>
      </c>
      <c r="B7" s="245">
        <f aca="true" t="shared" si="1" ref="B7:B27">E7+J7+O7+S7+X7+AC7+AG7+AL7</f>
        <v>6326</v>
      </c>
      <c r="C7" s="245">
        <f aca="true" t="shared" si="2" ref="C7:C27">F7+K7+P7+T7+Y7+AD7+AH7+AM7</f>
        <v>1400</v>
      </c>
      <c r="D7" s="243">
        <f aca="true" t="shared" si="3" ref="D7:D27">C7/B7*100</f>
        <v>22.13088839709137</v>
      </c>
      <c r="E7" s="40"/>
      <c r="F7" s="55"/>
      <c r="G7" s="42"/>
      <c r="H7" s="56"/>
      <c r="I7" s="44"/>
      <c r="J7" s="45">
        <v>4926</v>
      </c>
      <c r="K7" s="46"/>
      <c r="L7" s="42"/>
      <c r="M7" s="46"/>
      <c r="N7" s="47">
        <f t="shared" si="0"/>
      </c>
      <c r="O7" s="48"/>
      <c r="P7" s="48"/>
      <c r="Q7" s="48"/>
      <c r="R7" s="49"/>
      <c r="S7" s="140"/>
      <c r="T7" s="48"/>
      <c r="U7" s="48"/>
      <c r="V7" s="48"/>
      <c r="W7" s="54"/>
      <c r="X7" s="140">
        <v>250</v>
      </c>
      <c r="Y7" s="48">
        <v>250</v>
      </c>
      <c r="Z7" s="48">
        <f>Y7/X7*100</f>
        <v>100</v>
      </c>
      <c r="AA7" s="48">
        <v>125</v>
      </c>
      <c r="AB7" s="128">
        <f>AA7/Y7*10</f>
        <v>5</v>
      </c>
      <c r="AC7" s="125"/>
      <c r="AD7" s="46"/>
      <c r="AE7" s="46"/>
      <c r="AF7" s="49"/>
      <c r="AG7" s="50">
        <v>770</v>
      </c>
      <c r="AH7" s="43">
        <v>770</v>
      </c>
      <c r="AI7" s="198">
        <f>AH7/AG7*100</f>
        <v>100</v>
      </c>
      <c r="AJ7" s="43">
        <v>385</v>
      </c>
      <c r="AK7" s="120">
        <f>AJ7/AH7*10</f>
        <v>5</v>
      </c>
      <c r="AL7" s="50">
        <v>380</v>
      </c>
      <c r="AM7" s="46">
        <v>380</v>
      </c>
      <c r="AN7" s="47">
        <f>AM7/AL7*100</f>
        <v>100</v>
      </c>
      <c r="AO7" s="46">
        <v>190</v>
      </c>
      <c r="AP7" s="128">
        <f>AO7/AM7*10</f>
        <v>5</v>
      </c>
    </row>
    <row r="8" spans="1:42" ht="15.75">
      <c r="A8" s="39" t="s">
        <v>2</v>
      </c>
      <c r="B8" s="245">
        <f t="shared" si="1"/>
        <v>2536</v>
      </c>
      <c r="C8" s="245">
        <f t="shared" si="2"/>
        <v>976</v>
      </c>
      <c r="D8" s="243">
        <f t="shared" si="3"/>
        <v>38.48580441640379</v>
      </c>
      <c r="E8" s="40">
        <v>300</v>
      </c>
      <c r="F8" s="55">
        <v>300</v>
      </c>
      <c r="G8" s="42">
        <f>F8/E8*100</f>
        <v>100</v>
      </c>
      <c r="H8" s="56">
        <v>150</v>
      </c>
      <c r="I8" s="44">
        <f>H8/F8*10</f>
        <v>5</v>
      </c>
      <c r="J8" s="45">
        <v>1560</v>
      </c>
      <c r="K8" s="46"/>
      <c r="L8" s="42"/>
      <c r="M8" s="46"/>
      <c r="N8" s="47">
        <f t="shared" si="0"/>
      </c>
      <c r="O8" s="48"/>
      <c r="P8" s="48"/>
      <c r="Q8" s="48"/>
      <c r="R8" s="49"/>
      <c r="S8" s="140"/>
      <c r="T8" s="48"/>
      <c r="U8" s="48"/>
      <c r="V8" s="48"/>
      <c r="W8" s="54"/>
      <c r="X8" s="140"/>
      <c r="Y8" s="48"/>
      <c r="Z8" s="48"/>
      <c r="AA8" s="48"/>
      <c r="AB8" s="128"/>
      <c r="AC8" s="125"/>
      <c r="AD8" s="46"/>
      <c r="AE8" s="46"/>
      <c r="AF8" s="49"/>
      <c r="AG8" s="50">
        <v>412</v>
      </c>
      <c r="AH8" s="43">
        <v>412</v>
      </c>
      <c r="AI8" s="198">
        <f aca="true" t="shared" si="4" ref="AI8:AI26">AH8/AG8*100</f>
        <v>100</v>
      </c>
      <c r="AJ8" s="43">
        <v>185</v>
      </c>
      <c r="AK8" s="120">
        <f>AJ8/AH8*10</f>
        <v>4.490291262135923</v>
      </c>
      <c r="AL8" s="50">
        <v>264</v>
      </c>
      <c r="AM8" s="46">
        <v>264</v>
      </c>
      <c r="AN8" s="47">
        <f>AM8/AL8*100</f>
        <v>100</v>
      </c>
      <c r="AO8" s="46">
        <v>190</v>
      </c>
      <c r="AP8" s="128">
        <f>AO8/AM8*10</f>
        <v>7.196969696969697</v>
      </c>
    </row>
    <row r="9" spans="1:42" ht="15.75">
      <c r="A9" s="39" t="s">
        <v>3</v>
      </c>
      <c r="B9" s="245">
        <f t="shared" si="1"/>
        <v>14367</v>
      </c>
      <c r="C9" s="245">
        <f t="shared" si="2"/>
        <v>3240</v>
      </c>
      <c r="D9" s="243">
        <f t="shared" si="3"/>
        <v>22.551680935477137</v>
      </c>
      <c r="E9" s="40">
        <v>415</v>
      </c>
      <c r="F9" s="55">
        <v>415</v>
      </c>
      <c r="G9" s="42">
        <f>F9/E9*100</f>
        <v>100</v>
      </c>
      <c r="H9" s="56">
        <v>460</v>
      </c>
      <c r="I9" s="44">
        <f>H9/F9*10</f>
        <v>11.08433734939759</v>
      </c>
      <c r="J9" s="45">
        <v>9532</v>
      </c>
      <c r="K9" s="46"/>
      <c r="L9" s="42"/>
      <c r="M9" s="46"/>
      <c r="N9" s="47">
        <f t="shared" si="0"/>
      </c>
      <c r="O9" s="48"/>
      <c r="P9" s="48"/>
      <c r="Q9" s="48"/>
      <c r="R9" s="49"/>
      <c r="S9" s="140"/>
      <c r="T9" s="48"/>
      <c r="U9" s="48"/>
      <c r="V9" s="48"/>
      <c r="W9" s="54"/>
      <c r="X9" s="140">
        <v>1066</v>
      </c>
      <c r="Y9" s="48">
        <v>581</v>
      </c>
      <c r="Z9" s="48">
        <f>Y9/X9*100</f>
        <v>54.502814258911826</v>
      </c>
      <c r="AA9" s="48">
        <v>730</v>
      </c>
      <c r="AB9" s="128">
        <f>AA9/Y9*10</f>
        <v>12.564543889845094</v>
      </c>
      <c r="AC9" s="125"/>
      <c r="AD9" s="46"/>
      <c r="AE9" s="46"/>
      <c r="AF9" s="49"/>
      <c r="AG9" s="50">
        <v>2170</v>
      </c>
      <c r="AH9" s="43">
        <v>1279</v>
      </c>
      <c r="AI9" s="198">
        <f t="shared" si="4"/>
        <v>58.94009216589862</v>
      </c>
      <c r="AJ9" s="43">
        <v>640</v>
      </c>
      <c r="AK9" s="120">
        <f>AJ9/AH9*10</f>
        <v>5.003909304143862</v>
      </c>
      <c r="AL9" s="50">
        <v>1184</v>
      </c>
      <c r="AM9" s="46">
        <v>965</v>
      </c>
      <c r="AN9" s="47">
        <f>AM9/AL9*100</f>
        <v>81.50337837837837</v>
      </c>
      <c r="AO9" s="46">
        <v>772</v>
      </c>
      <c r="AP9" s="128">
        <f>AO9/AM9*10</f>
        <v>8</v>
      </c>
    </row>
    <row r="10" spans="1:42" ht="15.75">
      <c r="A10" s="39" t="s">
        <v>19</v>
      </c>
      <c r="B10" s="245">
        <f t="shared" si="1"/>
        <v>9418</v>
      </c>
      <c r="C10" s="245"/>
      <c r="D10" s="243"/>
      <c r="E10" s="40"/>
      <c r="F10" s="55"/>
      <c r="G10" s="42"/>
      <c r="H10" s="56"/>
      <c r="I10" s="44"/>
      <c r="J10" s="45">
        <v>9418</v>
      </c>
      <c r="K10" s="46"/>
      <c r="L10" s="42"/>
      <c r="M10" s="46"/>
      <c r="N10" s="47">
        <f t="shared" si="0"/>
      </c>
      <c r="O10" s="48"/>
      <c r="P10" s="48"/>
      <c r="Q10" s="48"/>
      <c r="R10" s="49"/>
      <c r="S10" s="140"/>
      <c r="T10" s="48"/>
      <c r="U10" s="48"/>
      <c r="V10" s="48"/>
      <c r="W10" s="54"/>
      <c r="X10" s="140"/>
      <c r="Y10" s="48"/>
      <c r="Z10" s="48"/>
      <c r="AA10" s="48"/>
      <c r="AB10" s="128"/>
      <c r="AC10" s="125"/>
      <c r="AD10" s="46"/>
      <c r="AE10" s="46"/>
      <c r="AF10" s="49"/>
      <c r="AG10" s="50"/>
      <c r="AH10" s="43"/>
      <c r="AI10" s="198"/>
      <c r="AJ10" s="43"/>
      <c r="AK10" s="120"/>
      <c r="AL10" s="50"/>
      <c r="AM10" s="46"/>
      <c r="AN10" s="47"/>
      <c r="AO10" s="46"/>
      <c r="AP10" s="128"/>
    </row>
    <row r="11" spans="1:42" ht="15.75">
      <c r="A11" s="39" t="s">
        <v>4</v>
      </c>
      <c r="B11" s="245">
        <f t="shared" si="1"/>
        <v>21565</v>
      </c>
      <c r="C11" s="245">
        <f t="shared" si="2"/>
        <v>3518</v>
      </c>
      <c r="D11" s="243">
        <f t="shared" si="3"/>
        <v>16.313470901924415</v>
      </c>
      <c r="E11" s="40">
        <v>360</v>
      </c>
      <c r="F11" s="55">
        <v>360</v>
      </c>
      <c r="G11" s="42">
        <f>F11/E11*100</f>
        <v>100</v>
      </c>
      <c r="H11" s="56">
        <v>190</v>
      </c>
      <c r="I11" s="44">
        <f>H11/F11*10</f>
        <v>5.277777777777778</v>
      </c>
      <c r="J11" s="45">
        <v>16527</v>
      </c>
      <c r="K11" s="46"/>
      <c r="L11" s="42"/>
      <c r="M11" s="46"/>
      <c r="N11" s="47">
        <f t="shared" si="0"/>
      </c>
      <c r="O11" s="48"/>
      <c r="P11" s="48"/>
      <c r="Q11" s="48"/>
      <c r="R11" s="49"/>
      <c r="S11" s="140">
        <v>350</v>
      </c>
      <c r="T11" s="48"/>
      <c r="U11" s="48"/>
      <c r="V11" s="48"/>
      <c r="W11" s="54"/>
      <c r="X11" s="52">
        <v>2908</v>
      </c>
      <c r="Y11" s="46">
        <v>2908</v>
      </c>
      <c r="Z11" s="48">
        <f>Y11/X11*100</f>
        <v>100</v>
      </c>
      <c r="AA11" s="46">
        <v>764</v>
      </c>
      <c r="AB11" s="128">
        <f>AA11/Y11*10</f>
        <v>2.627235213204952</v>
      </c>
      <c r="AC11" s="125"/>
      <c r="AD11" s="46"/>
      <c r="AE11" s="46"/>
      <c r="AF11" s="49"/>
      <c r="AG11" s="50">
        <v>1370</v>
      </c>
      <c r="AH11" s="43">
        <v>250</v>
      </c>
      <c r="AI11" s="198">
        <f t="shared" si="4"/>
        <v>18.248175182481752</v>
      </c>
      <c r="AJ11" s="43">
        <v>132</v>
      </c>
      <c r="AK11" s="120">
        <f>AJ11/AH11*10</f>
        <v>5.28</v>
      </c>
      <c r="AL11" s="50">
        <v>50</v>
      </c>
      <c r="AM11" s="46"/>
      <c r="AN11" s="47"/>
      <c r="AO11" s="46"/>
      <c r="AP11" s="128"/>
    </row>
    <row r="12" spans="1:42" ht="15.75">
      <c r="A12" s="39" t="s">
        <v>5</v>
      </c>
      <c r="B12" s="245">
        <f t="shared" si="1"/>
        <v>26442</v>
      </c>
      <c r="C12" s="245">
        <f t="shared" si="2"/>
        <v>2366</v>
      </c>
      <c r="D12" s="243">
        <f t="shared" si="3"/>
        <v>8.947885939036382</v>
      </c>
      <c r="E12" s="40">
        <v>196</v>
      </c>
      <c r="F12" s="55">
        <v>196</v>
      </c>
      <c r="G12" s="42">
        <f>F12/E12*100</f>
        <v>100</v>
      </c>
      <c r="H12" s="56">
        <v>82</v>
      </c>
      <c r="I12" s="44">
        <f>H12/F12*10</f>
        <v>4.183673469387755</v>
      </c>
      <c r="J12" s="45">
        <v>23893</v>
      </c>
      <c r="K12" s="46"/>
      <c r="L12" s="42"/>
      <c r="M12" s="46"/>
      <c r="N12" s="47">
        <f t="shared" si="0"/>
      </c>
      <c r="O12" s="48"/>
      <c r="P12" s="48"/>
      <c r="Q12" s="48"/>
      <c r="R12" s="49"/>
      <c r="S12" s="52"/>
      <c r="T12" s="46"/>
      <c r="U12" s="46"/>
      <c r="V12" s="46"/>
      <c r="W12" s="54"/>
      <c r="X12" s="52">
        <v>2353</v>
      </c>
      <c r="Y12" s="46">
        <v>2170</v>
      </c>
      <c r="Z12" s="48">
        <f>Y12/X12*100</f>
        <v>92.22269443263919</v>
      </c>
      <c r="AA12" s="46">
        <v>2546</v>
      </c>
      <c r="AB12" s="128">
        <f>IF(AA12&gt;0,AA12/Y12*10,"")</f>
        <v>11.732718894009217</v>
      </c>
      <c r="AC12" s="125"/>
      <c r="AD12" s="46"/>
      <c r="AE12" s="46"/>
      <c r="AF12" s="49"/>
      <c r="AG12" s="50"/>
      <c r="AH12" s="43"/>
      <c r="AI12" s="198"/>
      <c r="AJ12" s="43"/>
      <c r="AK12" s="120"/>
      <c r="AL12" s="50"/>
      <c r="AM12" s="46"/>
      <c r="AN12" s="47"/>
      <c r="AO12" s="46"/>
      <c r="AP12" s="128"/>
    </row>
    <row r="13" spans="1:42" ht="15.75">
      <c r="A13" s="39" t="s">
        <v>6</v>
      </c>
      <c r="B13" s="245">
        <f t="shared" si="1"/>
        <v>11244</v>
      </c>
      <c r="C13" s="245">
        <f t="shared" si="2"/>
        <v>875</v>
      </c>
      <c r="D13" s="243">
        <f t="shared" si="3"/>
        <v>7.781928139452152</v>
      </c>
      <c r="E13" s="40"/>
      <c r="F13" s="55"/>
      <c r="G13" s="42"/>
      <c r="H13" s="56"/>
      <c r="I13" s="44"/>
      <c r="J13" s="45">
        <v>10375</v>
      </c>
      <c r="K13" s="46">
        <v>46</v>
      </c>
      <c r="L13" s="42">
        <f>K13/J13*100</f>
        <v>0.44337349397590364</v>
      </c>
      <c r="M13" s="46">
        <v>95</v>
      </c>
      <c r="N13" s="47">
        <f t="shared" si="0"/>
        <v>20.652173913043477</v>
      </c>
      <c r="O13" s="48"/>
      <c r="P13" s="48"/>
      <c r="Q13" s="48"/>
      <c r="R13" s="49"/>
      <c r="S13" s="52"/>
      <c r="T13" s="46"/>
      <c r="U13" s="46"/>
      <c r="V13" s="46"/>
      <c r="W13" s="54"/>
      <c r="X13" s="52"/>
      <c r="Y13" s="46"/>
      <c r="Z13" s="48"/>
      <c r="AA13" s="46"/>
      <c r="AB13" s="128"/>
      <c r="AC13" s="125"/>
      <c r="AD13" s="46"/>
      <c r="AE13" s="46"/>
      <c r="AF13" s="49"/>
      <c r="AG13" s="50">
        <v>40</v>
      </c>
      <c r="AH13" s="43"/>
      <c r="AI13" s="198"/>
      <c r="AJ13" s="43"/>
      <c r="AK13" s="120"/>
      <c r="AL13" s="50">
        <v>829</v>
      </c>
      <c r="AM13" s="46">
        <v>829</v>
      </c>
      <c r="AN13" s="47">
        <f>AM13/AL13*100</f>
        <v>100</v>
      </c>
      <c r="AO13" s="46">
        <v>482</v>
      </c>
      <c r="AP13" s="128">
        <f>AO13/AM13*10</f>
        <v>5.814234016887817</v>
      </c>
    </row>
    <row r="14" spans="1:42" ht="18.75" customHeight="1">
      <c r="A14" s="39" t="s">
        <v>7</v>
      </c>
      <c r="B14" s="245">
        <f t="shared" si="1"/>
        <v>15180</v>
      </c>
      <c r="C14" s="245">
        <f t="shared" si="2"/>
        <v>584</v>
      </c>
      <c r="D14" s="243">
        <f t="shared" si="3"/>
        <v>3.847167325428195</v>
      </c>
      <c r="E14" s="40"/>
      <c r="F14" s="55"/>
      <c r="G14" s="42"/>
      <c r="H14" s="56"/>
      <c r="I14" s="44"/>
      <c r="J14" s="45">
        <v>14504</v>
      </c>
      <c r="K14" s="46"/>
      <c r="L14" s="42"/>
      <c r="M14" s="46"/>
      <c r="N14" s="47">
        <f t="shared" si="0"/>
      </c>
      <c r="O14" s="48"/>
      <c r="P14" s="48"/>
      <c r="Q14" s="48"/>
      <c r="R14" s="49"/>
      <c r="S14" s="52"/>
      <c r="T14" s="46"/>
      <c r="U14" s="46"/>
      <c r="V14" s="46"/>
      <c r="W14" s="54"/>
      <c r="X14" s="52">
        <v>676</v>
      </c>
      <c r="Y14" s="46">
        <v>584</v>
      </c>
      <c r="Z14" s="48">
        <f>Y14/X14*100</f>
        <v>86.3905325443787</v>
      </c>
      <c r="AA14" s="46">
        <v>514</v>
      </c>
      <c r="AB14" s="128">
        <f>IF(AA14&gt;0,AA14/Y14*10,"")</f>
        <v>8.801369863013699</v>
      </c>
      <c r="AC14" s="125"/>
      <c r="AD14" s="46"/>
      <c r="AE14" s="46"/>
      <c r="AF14" s="58">
        <f>IF(AE14&gt;0,AE14/AD14*10,"")</f>
      </c>
      <c r="AG14" s="50"/>
      <c r="AH14" s="43"/>
      <c r="AI14" s="198"/>
      <c r="AJ14" s="43"/>
      <c r="AK14" s="120"/>
      <c r="AL14" s="50"/>
      <c r="AM14" s="46"/>
      <c r="AN14" s="47"/>
      <c r="AO14" s="46"/>
      <c r="AP14" s="128"/>
    </row>
    <row r="15" spans="1:42" ht="15.75">
      <c r="A15" s="39" t="s">
        <v>8</v>
      </c>
      <c r="B15" s="245">
        <f t="shared" si="1"/>
        <v>15419</v>
      </c>
      <c r="C15" s="245">
        <f t="shared" si="2"/>
        <v>4483</v>
      </c>
      <c r="D15" s="243">
        <f t="shared" si="3"/>
        <v>29.074518451261433</v>
      </c>
      <c r="E15" s="40">
        <v>1209</v>
      </c>
      <c r="F15" s="149">
        <v>1209</v>
      </c>
      <c r="G15" s="42">
        <f>F15/E15*100</f>
        <v>100</v>
      </c>
      <c r="H15" s="56">
        <v>2297</v>
      </c>
      <c r="I15" s="44">
        <f>H15/F15*10</f>
        <v>18.99917287014061</v>
      </c>
      <c r="J15" s="45">
        <v>10919</v>
      </c>
      <c r="K15" s="46"/>
      <c r="L15" s="42"/>
      <c r="M15" s="46"/>
      <c r="N15" s="47">
        <f t="shared" si="0"/>
      </c>
      <c r="O15" s="48"/>
      <c r="P15" s="48"/>
      <c r="Q15" s="48"/>
      <c r="R15" s="49"/>
      <c r="S15" s="52">
        <v>17</v>
      </c>
      <c r="T15" s="46"/>
      <c r="U15" s="46"/>
      <c r="V15" s="46"/>
      <c r="W15" s="54"/>
      <c r="X15" s="52">
        <v>1291</v>
      </c>
      <c r="Y15" s="46">
        <v>1291</v>
      </c>
      <c r="Z15" s="48">
        <f>Y15/X15*100</f>
        <v>100</v>
      </c>
      <c r="AA15" s="46">
        <v>955</v>
      </c>
      <c r="AB15" s="128">
        <f>AA15/Y15*10</f>
        <v>7.397366382649109</v>
      </c>
      <c r="AC15" s="125"/>
      <c r="AD15" s="46"/>
      <c r="AE15" s="46"/>
      <c r="AF15" s="49"/>
      <c r="AG15" s="50">
        <v>339</v>
      </c>
      <c r="AH15" s="43">
        <v>339</v>
      </c>
      <c r="AI15" s="198">
        <f t="shared" si="4"/>
        <v>100</v>
      </c>
      <c r="AJ15" s="43">
        <v>198</v>
      </c>
      <c r="AK15" s="120">
        <f>AJ15/AH15*10</f>
        <v>5.84070796460177</v>
      </c>
      <c r="AL15" s="50">
        <v>1644</v>
      </c>
      <c r="AM15" s="46">
        <v>1644</v>
      </c>
      <c r="AN15" s="47">
        <f>AM15/AL15*100</f>
        <v>100</v>
      </c>
      <c r="AO15" s="46">
        <v>740</v>
      </c>
      <c r="AP15" s="128">
        <f>AO15/AM15*10</f>
        <v>4.5012165450121655</v>
      </c>
    </row>
    <row r="16" spans="1:42" ht="15.75">
      <c r="A16" s="39" t="s">
        <v>9</v>
      </c>
      <c r="B16" s="245">
        <f t="shared" si="1"/>
        <v>10657</v>
      </c>
      <c r="C16" s="245">
        <f t="shared" si="2"/>
        <v>810</v>
      </c>
      <c r="D16" s="243">
        <f t="shared" si="3"/>
        <v>7.600638078258422</v>
      </c>
      <c r="E16" s="40">
        <v>290</v>
      </c>
      <c r="F16" s="55">
        <v>290</v>
      </c>
      <c r="G16" s="42">
        <f>F16/E16*100</f>
        <v>100</v>
      </c>
      <c r="H16" s="56">
        <v>145</v>
      </c>
      <c r="I16" s="44">
        <f>H16/F16*10</f>
        <v>5</v>
      </c>
      <c r="J16" s="45">
        <v>9847</v>
      </c>
      <c r="K16" s="46"/>
      <c r="L16" s="42"/>
      <c r="M16" s="46"/>
      <c r="N16" s="47">
        <f t="shared" si="0"/>
      </c>
      <c r="O16" s="48"/>
      <c r="P16" s="48"/>
      <c r="Q16" s="48"/>
      <c r="R16" s="49"/>
      <c r="S16" s="52"/>
      <c r="T16" s="46"/>
      <c r="U16" s="46"/>
      <c r="V16" s="46"/>
      <c r="W16" s="54"/>
      <c r="X16" s="52"/>
      <c r="Y16" s="46"/>
      <c r="Z16" s="48"/>
      <c r="AA16" s="46"/>
      <c r="AB16" s="128"/>
      <c r="AC16" s="125"/>
      <c r="AD16" s="46"/>
      <c r="AE16" s="46"/>
      <c r="AF16" s="49"/>
      <c r="AG16" s="50">
        <v>220</v>
      </c>
      <c r="AH16" s="43">
        <v>220</v>
      </c>
      <c r="AI16" s="198">
        <f t="shared" si="4"/>
        <v>100</v>
      </c>
      <c r="AJ16" s="43">
        <v>130</v>
      </c>
      <c r="AK16" s="120">
        <f>AJ16/AH16*10</f>
        <v>5.909090909090909</v>
      </c>
      <c r="AL16" s="50">
        <v>300</v>
      </c>
      <c r="AM16" s="46">
        <v>300</v>
      </c>
      <c r="AN16" s="47">
        <f>AM16/AL16*100</f>
        <v>100</v>
      </c>
      <c r="AO16" s="46">
        <v>125</v>
      </c>
      <c r="AP16" s="128">
        <f>AO16/AM16*10</f>
        <v>4.166666666666667</v>
      </c>
    </row>
    <row r="17" spans="1:42" ht="15.75">
      <c r="A17" s="39" t="s">
        <v>20</v>
      </c>
      <c r="B17" s="245">
        <f t="shared" si="1"/>
        <v>21933</v>
      </c>
      <c r="C17" s="245">
        <f t="shared" si="2"/>
        <v>200</v>
      </c>
      <c r="D17" s="243">
        <f t="shared" si="3"/>
        <v>0.9118679615191719</v>
      </c>
      <c r="E17" s="40">
        <v>200</v>
      </c>
      <c r="F17" s="55">
        <v>200</v>
      </c>
      <c r="G17" s="42">
        <f>F17/E17*100</f>
        <v>100</v>
      </c>
      <c r="H17" s="56">
        <v>430</v>
      </c>
      <c r="I17" s="44">
        <f>H17/F17*10</f>
        <v>21.5</v>
      </c>
      <c r="J17" s="45">
        <v>21733</v>
      </c>
      <c r="K17" s="46"/>
      <c r="L17" s="42"/>
      <c r="M17" s="46"/>
      <c r="N17" s="47">
        <f t="shared" si="0"/>
      </c>
      <c r="O17" s="48"/>
      <c r="P17" s="48"/>
      <c r="Q17" s="48"/>
      <c r="R17" s="49"/>
      <c r="S17" s="52"/>
      <c r="T17" s="46"/>
      <c r="U17" s="46"/>
      <c r="V17" s="46"/>
      <c r="W17" s="54"/>
      <c r="X17" s="52"/>
      <c r="Y17" s="46"/>
      <c r="Z17" s="48"/>
      <c r="AA17" s="46"/>
      <c r="AB17" s="128"/>
      <c r="AC17" s="125"/>
      <c r="AD17" s="46"/>
      <c r="AE17" s="46"/>
      <c r="AF17" s="49"/>
      <c r="AG17" s="50"/>
      <c r="AH17" s="59"/>
      <c r="AI17" s="198"/>
      <c r="AJ17" s="59"/>
      <c r="AK17" s="120"/>
      <c r="AL17" s="50"/>
      <c r="AM17" s="46"/>
      <c r="AN17" s="47"/>
      <c r="AO17" s="46"/>
      <c r="AP17" s="128"/>
    </row>
    <row r="18" spans="1:42" ht="15.75">
      <c r="A18" s="39" t="s">
        <v>10</v>
      </c>
      <c r="B18" s="245">
        <f t="shared" si="1"/>
        <v>4701</v>
      </c>
      <c r="C18" s="245">
        <f t="shared" si="2"/>
        <v>210</v>
      </c>
      <c r="D18" s="243">
        <f t="shared" si="3"/>
        <v>4.467134652201659</v>
      </c>
      <c r="E18" s="40"/>
      <c r="F18" s="55"/>
      <c r="G18" s="42"/>
      <c r="H18" s="56"/>
      <c r="I18" s="44"/>
      <c r="J18" s="45">
        <v>4277</v>
      </c>
      <c r="K18" s="46"/>
      <c r="L18" s="42"/>
      <c r="M18" s="46"/>
      <c r="N18" s="47">
        <f t="shared" si="0"/>
      </c>
      <c r="O18" s="48"/>
      <c r="P18" s="48"/>
      <c r="Q18" s="48"/>
      <c r="R18" s="49"/>
      <c r="S18" s="52"/>
      <c r="T18" s="46"/>
      <c r="U18" s="46"/>
      <c r="V18" s="46"/>
      <c r="W18" s="54"/>
      <c r="X18" s="52"/>
      <c r="Y18" s="46"/>
      <c r="Z18" s="48"/>
      <c r="AA18" s="46"/>
      <c r="AB18" s="128"/>
      <c r="AC18" s="125"/>
      <c r="AD18" s="46"/>
      <c r="AE18" s="46"/>
      <c r="AF18" s="49"/>
      <c r="AG18" s="50">
        <v>50</v>
      </c>
      <c r="AH18" s="43">
        <v>50</v>
      </c>
      <c r="AI18" s="198">
        <f t="shared" si="4"/>
        <v>100</v>
      </c>
      <c r="AJ18" s="43">
        <v>20</v>
      </c>
      <c r="AK18" s="120">
        <f>AJ18/AH18*10</f>
        <v>4</v>
      </c>
      <c r="AL18" s="50">
        <v>374</v>
      </c>
      <c r="AM18" s="46">
        <v>160</v>
      </c>
      <c r="AN18" s="47">
        <f>AM18/AL18*100</f>
        <v>42.780748663101605</v>
      </c>
      <c r="AO18" s="46">
        <v>97</v>
      </c>
      <c r="AP18" s="128">
        <f>AO18/AM18*10</f>
        <v>6.0625</v>
      </c>
    </row>
    <row r="19" spans="1:42" ht="18" customHeight="1">
      <c r="A19" s="39" t="s">
        <v>11</v>
      </c>
      <c r="B19" s="245">
        <f t="shared" si="1"/>
        <v>8916</v>
      </c>
      <c r="C19" s="245">
        <f t="shared" si="2"/>
        <v>706</v>
      </c>
      <c r="D19" s="243">
        <f t="shared" si="3"/>
        <v>7.918349035441902</v>
      </c>
      <c r="E19" s="40">
        <v>238</v>
      </c>
      <c r="F19" s="55">
        <v>238</v>
      </c>
      <c r="G19" s="42">
        <f>F19/E19*100</f>
        <v>100</v>
      </c>
      <c r="H19" s="56">
        <v>71</v>
      </c>
      <c r="I19" s="44">
        <f>H19/F19*10</f>
        <v>2.9831932773109244</v>
      </c>
      <c r="J19" s="45">
        <v>8180</v>
      </c>
      <c r="K19" s="46"/>
      <c r="L19" s="42"/>
      <c r="M19" s="46"/>
      <c r="N19" s="47">
        <f t="shared" si="0"/>
      </c>
      <c r="O19" s="48"/>
      <c r="P19" s="48"/>
      <c r="Q19" s="48"/>
      <c r="R19" s="49"/>
      <c r="S19" s="52"/>
      <c r="T19" s="46"/>
      <c r="U19" s="46"/>
      <c r="V19" s="46"/>
      <c r="W19" s="54"/>
      <c r="X19" s="52"/>
      <c r="Y19" s="46"/>
      <c r="Z19" s="48"/>
      <c r="AA19" s="46"/>
      <c r="AB19" s="128"/>
      <c r="AC19" s="125"/>
      <c r="AD19" s="46"/>
      <c r="AE19" s="46"/>
      <c r="AF19" s="49"/>
      <c r="AG19" s="43">
        <v>468</v>
      </c>
      <c r="AH19" s="43">
        <v>468</v>
      </c>
      <c r="AI19" s="198">
        <f t="shared" si="4"/>
        <v>100</v>
      </c>
      <c r="AJ19" s="43">
        <v>723</v>
      </c>
      <c r="AK19" s="120">
        <f>AJ19/AH19*10</f>
        <v>15.448717948717949</v>
      </c>
      <c r="AL19" s="50">
        <v>30</v>
      </c>
      <c r="AM19" s="46"/>
      <c r="AN19" s="47"/>
      <c r="AO19" s="46"/>
      <c r="AP19" s="128"/>
    </row>
    <row r="20" spans="1:42" ht="15.75">
      <c r="A20" s="39" t="s">
        <v>21</v>
      </c>
      <c r="B20" s="245">
        <f t="shared" si="1"/>
        <v>16275</v>
      </c>
      <c r="C20" s="245">
        <f t="shared" si="2"/>
        <v>687</v>
      </c>
      <c r="D20" s="243">
        <f t="shared" si="3"/>
        <v>4.221198156682028</v>
      </c>
      <c r="E20" s="40"/>
      <c r="F20" s="55"/>
      <c r="G20" s="42"/>
      <c r="H20" s="56"/>
      <c r="I20" s="44"/>
      <c r="J20" s="45">
        <v>15259</v>
      </c>
      <c r="K20" s="46"/>
      <c r="L20" s="42"/>
      <c r="M20" s="46"/>
      <c r="N20" s="47">
        <f t="shared" si="0"/>
      </c>
      <c r="O20" s="48"/>
      <c r="P20" s="48"/>
      <c r="Q20" s="48"/>
      <c r="R20" s="49"/>
      <c r="S20" s="52">
        <v>329</v>
      </c>
      <c r="T20" s="46"/>
      <c r="U20" s="46"/>
      <c r="V20" s="46"/>
      <c r="W20" s="128">
        <f>IF(V20&gt;0,V20/T20*10,"")</f>
      </c>
      <c r="X20" s="52"/>
      <c r="Y20" s="46"/>
      <c r="Z20" s="48"/>
      <c r="AA20" s="46"/>
      <c r="AB20" s="128"/>
      <c r="AC20" s="125"/>
      <c r="AD20" s="46"/>
      <c r="AE20" s="46"/>
      <c r="AF20" s="49"/>
      <c r="AG20" s="50">
        <v>687</v>
      </c>
      <c r="AH20" s="43">
        <v>687</v>
      </c>
      <c r="AI20" s="198">
        <f t="shared" si="4"/>
        <v>100</v>
      </c>
      <c r="AJ20" s="43">
        <v>560</v>
      </c>
      <c r="AK20" s="120">
        <f>AJ20/AH20*10</f>
        <v>8.151382823871906</v>
      </c>
      <c r="AL20" s="50"/>
      <c r="AM20" s="46"/>
      <c r="AN20" s="47"/>
      <c r="AO20" s="46"/>
      <c r="AP20" s="128"/>
    </row>
    <row r="21" spans="1:42" ht="15.75">
      <c r="A21" s="39" t="s">
        <v>22</v>
      </c>
      <c r="B21" s="245">
        <f t="shared" si="1"/>
        <v>1756</v>
      </c>
      <c r="C21" s="245"/>
      <c r="D21" s="243"/>
      <c r="E21" s="40"/>
      <c r="F21" s="55"/>
      <c r="G21" s="42"/>
      <c r="H21" s="56"/>
      <c r="I21" s="44"/>
      <c r="J21" s="45">
        <v>906</v>
      </c>
      <c r="K21" s="46"/>
      <c r="L21" s="42"/>
      <c r="M21" s="46"/>
      <c r="N21" s="47">
        <f t="shared" si="0"/>
      </c>
      <c r="O21" s="48"/>
      <c r="P21" s="48"/>
      <c r="Q21" s="48"/>
      <c r="R21" s="49"/>
      <c r="S21" s="52">
        <v>100</v>
      </c>
      <c r="T21" s="46">
        <v>100</v>
      </c>
      <c r="U21" s="444">
        <f>T21/S21*100</f>
        <v>100</v>
      </c>
      <c r="V21" s="46">
        <v>75</v>
      </c>
      <c r="W21" s="251">
        <f>IF(V21&gt;0,V21/T21*10,"")</f>
        <v>7.5</v>
      </c>
      <c r="X21" s="52">
        <v>750</v>
      </c>
      <c r="Y21" s="46">
        <v>100</v>
      </c>
      <c r="Z21" s="48">
        <f>Y21/X21*100</f>
        <v>13.333333333333334</v>
      </c>
      <c r="AA21" s="46">
        <v>79</v>
      </c>
      <c r="AB21" s="128">
        <f>IF(AA21&gt;0,AA21/Y21*10,"")</f>
        <v>7.9</v>
      </c>
      <c r="AC21" s="141"/>
      <c r="AD21" s="48"/>
      <c r="AE21" s="48"/>
      <c r="AF21" s="49"/>
      <c r="AG21" s="50"/>
      <c r="AH21" s="43"/>
      <c r="AI21" s="198"/>
      <c r="AJ21" s="43"/>
      <c r="AK21" s="120"/>
      <c r="AL21" s="50"/>
      <c r="AM21" s="46"/>
      <c r="AN21" s="47"/>
      <c r="AO21" s="46"/>
      <c r="AP21" s="128"/>
    </row>
    <row r="22" spans="1:42" ht="15.75">
      <c r="A22" s="39" t="s">
        <v>12</v>
      </c>
      <c r="B22" s="245">
        <f t="shared" si="1"/>
        <v>4299</v>
      </c>
      <c r="C22" s="245"/>
      <c r="D22" s="243"/>
      <c r="E22" s="40"/>
      <c r="F22" s="55"/>
      <c r="G22" s="42"/>
      <c r="H22" s="56"/>
      <c r="I22" s="44"/>
      <c r="J22" s="45">
        <v>4299</v>
      </c>
      <c r="K22" s="46"/>
      <c r="L22" s="42"/>
      <c r="M22" s="46"/>
      <c r="N22" s="47">
        <f t="shared" si="0"/>
      </c>
      <c r="O22" s="48"/>
      <c r="P22" s="46"/>
      <c r="Q22" s="48"/>
      <c r="R22" s="49"/>
      <c r="S22" s="52"/>
      <c r="T22" s="46"/>
      <c r="U22" s="444"/>
      <c r="V22" s="46"/>
      <c r="W22" s="251">
        <f>IF(V22&gt;0,V22/T22*10,"")</f>
      </c>
      <c r="X22" s="52"/>
      <c r="Y22" s="46"/>
      <c r="Z22" s="48"/>
      <c r="AA22" s="46"/>
      <c r="AB22" s="128"/>
      <c r="AC22" s="141"/>
      <c r="AD22" s="48"/>
      <c r="AE22" s="48"/>
      <c r="AF22" s="49"/>
      <c r="AG22" s="50"/>
      <c r="AH22" s="43"/>
      <c r="AI22" s="198"/>
      <c r="AJ22" s="43"/>
      <c r="AK22" s="120"/>
      <c r="AL22" s="50"/>
      <c r="AM22" s="46"/>
      <c r="AN22" s="47"/>
      <c r="AO22" s="46"/>
      <c r="AP22" s="128"/>
    </row>
    <row r="23" spans="1:42" ht="15.75">
      <c r="A23" s="39" t="s">
        <v>13</v>
      </c>
      <c r="B23" s="245">
        <f t="shared" si="1"/>
        <v>11025</v>
      </c>
      <c r="C23" s="245">
        <f t="shared" si="2"/>
        <v>1232</v>
      </c>
      <c r="D23" s="243">
        <f t="shared" si="3"/>
        <v>11.174603174603174</v>
      </c>
      <c r="E23" s="40"/>
      <c r="F23" s="55"/>
      <c r="G23" s="42"/>
      <c r="H23" s="56"/>
      <c r="I23" s="44"/>
      <c r="J23" s="45">
        <v>6577</v>
      </c>
      <c r="K23" s="46"/>
      <c r="L23" s="42"/>
      <c r="M23" s="46"/>
      <c r="N23" s="47"/>
      <c r="O23" s="117">
        <v>1234</v>
      </c>
      <c r="P23" s="46"/>
      <c r="Q23" s="46"/>
      <c r="R23" s="58"/>
      <c r="S23" s="143">
        <v>2147</v>
      </c>
      <c r="T23" s="46">
        <v>190</v>
      </c>
      <c r="U23" s="444">
        <f>T23/S23*100</f>
        <v>8.849557522123893</v>
      </c>
      <c r="V23" s="46">
        <v>200</v>
      </c>
      <c r="W23" s="251">
        <f>IF(V23&gt;0,V23/T23*10,"")</f>
        <v>10.526315789473683</v>
      </c>
      <c r="X23" s="143">
        <v>1040</v>
      </c>
      <c r="Y23" s="46">
        <v>1015</v>
      </c>
      <c r="Z23" s="48">
        <f>Y23/X23*100</f>
        <v>97.59615384615384</v>
      </c>
      <c r="AA23" s="46">
        <v>544</v>
      </c>
      <c r="AB23" s="128">
        <f>IF(AA23&gt;0,AA23/Y23*10,"")</f>
        <v>5.359605911330049</v>
      </c>
      <c r="AC23" s="141"/>
      <c r="AD23" s="48"/>
      <c r="AE23" s="48"/>
      <c r="AF23" s="49"/>
      <c r="AG23" s="50">
        <v>27</v>
      </c>
      <c r="AH23" s="43">
        <v>27</v>
      </c>
      <c r="AI23" s="198">
        <f t="shared" si="4"/>
        <v>100</v>
      </c>
      <c r="AJ23" s="43">
        <v>20</v>
      </c>
      <c r="AK23" s="120">
        <f>AJ23/AH23*10</f>
        <v>7.4074074074074066</v>
      </c>
      <c r="AL23" s="50"/>
      <c r="AM23" s="46"/>
      <c r="AN23" s="47"/>
      <c r="AO23" s="46"/>
      <c r="AP23" s="128"/>
    </row>
    <row r="24" spans="1:42" ht="15.75">
      <c r="A24" s="39" t="s">
        <v>23</v>
      </c>
      <c r="B24" s="245">
        <f t="shared" si="1"/>
        <v>19821</v>
      </c>
      <c r="C24" s="245">
        <f t="shared" si="2"/>
        <v>1126</v>
      </c>
      <c r="D24" s="243">
        <f t="shared" si="3"/>
        <v>5.6808435497704455</v>
      </c>
      <c r="E24" s="40"/>
      <c r="F24" s="55"/>
      <c r="G24" s="42"/>
      <c r="H24" s="56"/>
      <c r="I24" s="44"/>
      <c r="J24" s="45">
        <v>8248</v>
      </c>
      <c r="K24" s="46"/>
      <c r="L24" s="42"/>
      <c r="M24" s="46"/>
      <c r="N24" s="47">
        <f t="shared" si="0"/>
      </c>
      <c r="O24" s="46">
        <v>10170</v>
      </c>
      <c r="P24" s="46"/>
      <c r="Q24" s="46"/>
      <c r="R24" s="58">
        <f>IF(Q24&gt;0,Q24/P24*10,"")</f>
      </c>
      <c r="S24" s="52">
        <v>228</v>
      </c>
      <c r="T24" s="46"/>
      <c r="U24" s="444"/>
      <c r="V24" s="46"/>
      <c r="W24" s="251"/>
      <c r="X24" s="52">
        <v>1175</v>
      </c>
      <c r="Y24" s="46">
        <v>1126</v>
      </c>
      <c r="Z24" s="48">
        <f>Y24/X24*100</f>
        <v>95.82978723404256</v>
      </c>
      <c r="AA24" s="46">
        <v>1216</v>
      </c>
      <c r="AB24" s="128">
        <f>IF(AA24&gt;0,AA24/Y24*10,"")</f>
        <v>10.799289520426287</v>
      </c>
      <c r="AC24" s="141"/>
      <c r="AD24" s="48"/>
      <c r="AE24" s="48"/>
      <c r="AF24" s="49"/>
      <c r="AG24" s="50"/>
      <c r="AH24" s="43"/>
      <c r="AI24" s="198"/>
      <c r="AJ24" s="43"/>
      <c r="AK24" s="120"/>
      <c r="AL24" s="50"/>
      <c r="AM24" s="46"/>
      <c r="AN24" s="47"/>
      <c r="AO24" s="46"/>
      <c r="AP24" s="128"/>
    </row>
    <row r="25" spans="1:42" ht="16.5" thickBot="1">
      <c r="A25" s="39" t="s">
        <v>14</v>
      </c>
      <c r="B25" s="245">
        <f t="shared" si="1"/>
        <v>29064</v>
      </c>
      <c r="C25" s="245">
        <f t="shared" si="2"/>
        <v>2953</v>
      </c>
      <c r="D25" s="243">
        <f t="shared" si="3"/>
        <v>10.160335810624828</v>
      </c>
      <c r="E25" s="40">
        <v>310</v>
      </c>
      <c r="F25" s="55">
        <v>310</v>
      </c>
      <c r="G25" s="42">
        <f>F25/E25*100</f>
        <v>100</v>
      </c>
      <c r="H25" s="56">
        <v>278</v>
      </c>
      <c r="I25" s="44">
        <f>H25/F25*10</f>
        <v>8.96774193548387</v>
      </c>
      <c r="J25" s="45">
        <v>21973</v>
      </c>
      <c r="K25" s="46"/>
      <c r="L25" s="42"/>
      <c r="M25" s="46"/>
      <c r="N25" s="47">
        <f t="shared" si="0"/>
      </c>
      <c r="O25" s="46">
        <v>1156</v>
      </c>
      <c r="P25" s="46"/>
      <c r="Q25" s="46"/>
      <c r="R25" s="58">
        <f>IF(Q25&gt;0,Q25/P25*10,"")</f>
      </c>
      <c r="S25" s="64">
        <v>3267</v>
      </c>
      <c r="T25" s="62">
        <v>641</v>
      </c>
      <c r="U25" s="444">
        <f>T25/S25*100</f>
        <v>19.620446893174165</v>
      </c>
      <c r="V25" s="62">
        <v>938</v>
      </c>
      <c r="W25" s="251">
        <f>IF(V25&gt;0,V25/T25*10,"")</f>
        <v>14.633385335413415</v>
      </c>
      <c r="X25" s="52">
        <v>1057</v>
      </c>
      <c r="Y25" s="46">
        <v>701</v>
      </c>
      <c r="Z25" s="590">
        <f>Y25/X25*100</f>
        <v>66.3197729422895</v>
      </c>
      <c r="AA25" s="46">
        <v>686</v>
      </c>
      <c r="AB25" s="128">
        <f>IF(AA25&gt;0,AA25/Y25*10,"")</f>
        <v>9.78601997146933</v>
      </c>
      <c r="AC25" s="141"/>
      <c r="AD25" s="48"/>
      <c r="AE25" s="48"/>
      <c r="AF25" s="60"/>
      <c r="AG25" s="50">
        <v>1301</v>
      </c>
      <c r="AH25" s="43">
        <v>1301</v>
      </c>
      <c r="AI25" s="198">
        <f t="shared" si="4"/>
        <v>100</v>
      </c>
      <c r="AJ25" s="43">
        <v>780</v>
      </c>
      <c r="AK25" s="120">
        <f>AJ25/AH25*10</f>
        <v>5.995388162951576</v>
      </c>
      <c r="AL25" s="50"/>
      <c r="AM25" s="46"/>
      <c r="AN25" s="47"/>
      <c r="AO25" s="46"/>
      <c r="AP25" s="128"/>
    </row>
    <row r="26" spans="1:42" ht="16.5" thickBot="1">
      <c r="A26" s="67" t="s">
        <v>24</v>
      </c>
      <c r="B26" s="68">
        <f>SUM(B6:B25)</f>
        <v>258875</v>
      </c>
      <c r="C26" s="68">
        <f>SUM(C6:C25)</f>
        <v>27095</v>
      </c>
      <c r="D26" s="241">
        <f t="shared" si="3"/>
        <v>10.466441332689522</v>
      </c>
      <c r="E26" s="68">
        <f>SUM(E5:E25)</f>
        <v>4563</v>
      </c>
      <c r="F26" s="69">
        <f>SUM(F5:F25)</f>
        <v>4563</v>
      </c>
      <c r="G26" s="70">
        <f>F26/E26*100</f>
        <v>100</v>
      </c>
      <c r="H26" s="69">
        <f>SUM(H5:H25)</f>
        <v>5513</v>
      </c>
      <c r="I26" s="71">
        <f>H26/F26*10</f>
        <v>12.081963620425158</v>
      </c>
      <c r="J26" s="144">
        <f>SUM(J5:J25)</f>
        <v>206908</v>
      </c>
      <c r="K26" s="80">
        <f>SUM(K6:K25)</f>
        <v>46</v>
      </c>
      <c r="L26" s="622">
        <f>K26/J26*100</f>
        <v>0.022232103156958647</v>
      </c>
      <c r="M26" s="80">
        <f>SUM(M6:M25)</f>
        <v>95</v>
      </c>
      <c r="N26" s="82">
        <f>M26/K26*10</f>
        <v>20.652173913043477</v>
      </c>
      <c r="O26" s="72">
        <f>SUM(O5:O25)</f>
        <v>12560</v>
      </c>
      <c r="P26" s="72">
        <f>SUM(P6:P25)</f>
        <v>0</v>
      </c>
      <c r="Q26" s="72">
        <f>SUM(Q6:Q25)</f>
        <v>0</v>
      </c>
      <c r="R26" s="609">
        <f>IF(Q26&gt;0,Q26/P26*10,"")</f>
      </c>
      <c r="S26" s="144">
        <f>SUM(S5:S25)</f>
        <v>6438</v>
      </c>
      <c r="T26" s="80">
        <f>SUM(T6:T25)</f>
        <v>931</v>
      </c>
      <c r="U26" s="145">
        <f>T26/S26*100</f>
        <v>14.461012736874807</v>
      </c>
      <c r="V26" s="80">
        <f>SUM(V6:V25)</f>
        <v>1213</v>
      </c>
      <c r="W26" s="78">
        <f>IF(V26&gt;0,V26/T26*10,"")</f>
        <v>13.029001074113856</v>
      </c>
      <c r="X26" s="144">
        <f>SUM(X5:X25)</f>
        <v>12566</v>
      </c>
      <c r="Y26" s="80">
        <f>SUM(Y6:Y25)</f>
        <v>10726</v>
      </c>
      <c r="Z26" s="145">
        <f>Y26/X26*100</f>
        <v>85.35731338532548</v>
      </c>
      <c r="AA26" s="80">
        <f>SUM(AA6:AA25)</f>
        <v>8159</v>
      </c>
      <c r="AB26" s="78">
        <f>IF(AA26&gt;0,AA26/Y26*10,"")</f>
        <v>7.6067499533843</v>
      </c>
      <c r="AC26" s="127">
        <f>SUM(AC5:AC25)</f>
        <v>500</v>
      </c>
      <c r="AD26" s="72">
        <f>SUM(AD6:AD25)</f>
        <v>0</v>
      </c>
      <c r="AE26" s="72">
        <f>SUM(AE6:AE25)</f>
        <v>0</v>
      </c>
      <c r="AF26" s="74" t="e">
        <f>AE26/AD26*10</f>
        <v>#DIV/0!</v>
      </c>
      <c r="AG26" s="68">
        <f>SUM(AG6:AG25)</f>
        <v>7854</v>
      </c>
      <c r="AH26" s="69">
        <f>SUM(AH6:AH25)</f>
        <v>5803</v>
      </c>
      <c r="AI26" s="200">
        <f t="shared" si="4"/>
        <v>73.88591800356507</v>
      </c>
      <c r="AJ26" s="199">
        <f>SUM(AJ6:AJ25)</f>
        <v>3773</v>
      </c>
      <c r="AK26" s="121">
        <f>AJ26/AH26*10</f>
        <v>6.501809408926418</v>
      </c>
      <c r="AL26" s="144">
        <f>SUM(AL5:AL25)</f>
        <v>7486</v>
      </c>
      <c r="AM26" s="80">
        <f>SUM(AM6:AM25)</f>
        <v>5226</v>
      </c>
      <c r="AN26" s="201">
        <f>AM26/AL26*100</f>
        <v>69.81031258348918</v>
      </c>
      <c r="AO26" s="80">
        <f>SUM(AO6:AO25)</f>
        <v>2993</v>
      </c>
      <c r="AP26" s="78">
        <f>AO26/AM26*10</f>
        <v>5.727133562954458</v>
      </c>
    </row>
    <row r="27" spans="1:42" ht="16.5" thickBot="1">
      <c r="A27" s="129" t="s">
        <v>15</v>
      </c>
      <c r="B27" s="242">
        <f t="shared" si="1"/>
        <v>256511</v>
      </c>
      <c r="C27" s="242">
        <f t="shared" si="2"/>
        <v>10182</v>
      </c>
      <c r="D27" s="244">
        <f t="shared" si="3"/>
        <v>3.969420414719057</v>
      </c>
      <c r="E27" s="130">
        <v>6177</v>
      </c>
      <c r="F27" s="131">
        <v>5245</v>
      </c>
      <c r="G27" s="132">
        <v>84.91176946737899</v>
      </c>
      <c r="H27" s="131">
        <v>6015</v>
      </c>
      <c r="I27" s="132">
        <v>11.468064823641564</v>
      </c>
      <c r="J27" s="133">
        <v>216725</v>
      </c>
      <c r="K27" s="133">
        <v>0</v>
      </c>
      <c r="L27" s="132">
        <v>0</v>
      </c>
      <c r="M27" s="133">
        <v>0</v>
      </c>
      <c r="N27" s="133">
        <v>0</v>
      </c>
      <c r="O27" s="133">
        <v>12966</v>
      </c>
      <c r="P27" s="133">
        <v>0</v>
      </c>
      <c r="Q27" s="133">
        <v>0</v>
      </c>
      <c r="R27" s="134" t="s">
        <v>69</v>
      </c>
      <c r="S27" s="610">
        <v>4698</v>
      </c>
      <c r="T27" s="611">
        <v>0</v>
      </c>
      <c r="U27" s="611">
        <v>0</v>
      </c>
      <c r="V27" s="611">
        <v>0</v>
      </c>
      <c r="W27" s="612">
        <v>0</v>
      </c>
      <c r="X27" s="135">
        <v>6685</v>
      </c>
      <c r="Y27" s="133">
        <v>52</v>
      </c>
      <c r="Z27" s="133">
        <v>0.7778608825729245</v>
      </c>
      <c r="AA27" s="133">
        <v>90</v>
      </c>
      <c r="AB27" s="138">
        <v>17.307692307692307</v>
      </c>
      <c r="AC27" s="136">
        <v>652</v>
      </c>
      <c r="AD27" s="133">
        <v>0</v>
      </c>
      <c r="AE27" s="133">
        <v>0</v>
      </c>
      <c r="AF27" s="134" t="e">
        <v>#DIV/0!</v>
      </c>
      <c r="AG27" s="135">
        <v>3205</v>
      </c>
      <c r="AH27" s="133">
        <v>2043</v>
      </c>
      <c r="AI27" s="256">
        <v>63.74414976599064</v>
      </c>
      <c r="AJ27" s="133">
        <v>1240</v>
      </c>
      <c r="AK27" s="134">
        <v>6.069505628976994</v>
      </c>
      <c r="AL27" s="135">
        <v>5403</v>
      </c>
      <c r="AM27" s="133">
        <v>2842</v>
      </c>
      <c r="AN27" s="202">
        <v>52.60040718119563</v>
      </c>
      <c r="AO27" s="133">
        <v>3808</v>
      </c>
      <c r="AP27" s="138">
        <v>13.399014778325123</v>
      </c>
    </row>
  </sheetData>
  <sheetProtection/>
  <mergeCells count="11">
    <mergeCell ref="AL3:AP3"/>
    <mergeCell ref="AG3:AK3"/>
    <mergeCell ref="B3:D3"/>
    <mergeCell ref="J3:N3"/>
    <mergeCell ref="O3:R3"/>
    <mergeCell ref="S3:W3"/>
    <mergeCell ref="X3:AB3"/>
    <mergeCell ref="B1:T1"/>
    <mergeCell ref="A3:A4"/>
    <mergeCell ref="E3:I3"/>
    <mergeCell ref="AC3:A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K30" sqref="K30:K31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9"/>
      <c r="B1" s="446"/>
      <c r="C1" s="446"/>
      <c r="D1" s="446"/>
      <c r="E1" s="446"/>
      <c r="F1" s="446"/>
      <c r="G1" s="639" t="s">
        <v>133</v>
      </c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446"/>
      <c r="T1" s="446"/>
    </row>
    <row r="2" spans="1:20" ht="20.2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 thickBot="1">
      <c r="A3" s="643" t="s">
        <v>16</v>
      </c>
      <c r="B3" s="656" t="s">
        <v>32</v>
      </c>
      <c r="C3" s="645"/>
      <c r="D3" s="645"/>
      <c r="E3" s="645"/>
      <c r="F3" s="646" t="s">
        <v>33</v>
      </c>
      <c r="G3" s="646"/>
      <c r="H3" s="646"/>
      <c r="I3" s="646"/>
      <c r="J3" s="646"/>
      <c r="K3" s="646" t="s">
        <v>34</v>
      </c>
      <c r="L3" s="646"/>
      <c r="M3" s="646"/>
      <c r="N3" s="646"/>
      <c r="O3" s="646"/>
      <c r="P3" s="646" t="s">
        <v>35</v>
      </c>
      <c r="Q3" s="646"/>
      <c r="R3" s="646"/>
      <c r="S3" s="646"/>
      <c r="T3" s="646"/>
    </row>
    <row r="4" spans="1:20" ht="123" customHeight="1" thickBot="1">
      <c r="A4" s="643"/>
      <c r="B4" s="123" t="s">
        <v>36</v>
      </c>
      <c r="C4" s="24" t="s">
        <v>40</v>
      </c>
      <c r="D4" s="24" t="s">
        <v>41</v>
      </c>
      <c r="E4" s="24" t="s">
        <v>39</v>
      </c>
      <c r="F4" s="21" t="s">
        <v>43</v>
      </c>
      <c r="G4" s="22" t="s">
        <v>40</v>
      </c>
      <c r="H4" s="22" t="s">
        <v>0</v>
      </c>
      <c r="I4" s="22" t="s">
        <v>41</v>
      </c>
      <c r="J4" s="118" t="s">
        <v>39</v>
      </c>
      <c r="K4" s="21" t="s">
        <v>43</v>
      </c>
      <c r="L4" s="22" t="s">
        <v>40</v>
      </c>
      <c r="M4" s="22" t="s">
        <v>0</v>
      </c>
      <c r="N4" s="22" t="s">
        <v>41</v>
      </c>
      <c r="O4" s="23" t="s">
        <v>39</v>
      </c>
      <c r="P4" s="21" t="s">
        <v>43</v>
      </c>
      <c r="Q4" s="22" t="s">
        <v>40</v>
      </c>
      <c r="R4" s="22" t="s">
        <v>0</v>
      </c>
      <c r="S4" s="22" t="s">
        <v>41</v>
      </c>
      <c r="T4" s="23" t="s">
        <v>39</v>
      </c>
    </row>
    <row r="5" spans="1:20" ht="21" customHeight="1">
      <c r="A5" s="25" t="s">
        <v>1</v>
      </c>
      <c r="B5" s="124"/>
      <c r="C5" s="31"/>
      <c r="D5" s="31"/>
      <c r="E5" s="33"/>
      <c r="F5" s="35"/>
      <c r="G5" s="31"/>
      <c r="H5" s="31"/>
      <c r="I5" s="31"/>
      <c r="J5" s="33"/>
      <c r="K5" s="36"/>
      <c r="L5" s="31"/>
      <c r="M5" s="31"/>
      <c r="N5" s="31"/>
      <c r="O5" s="38"/>
      <c r="P5" s="36"/>
      <c r="Q5" s="139"/>
      <c r="R5" s="253"/>
      <c r="S5" s="139"/>
      <c r="T5" s="142"/>
    </row>
    <row r="6" spans="1:20" ht="15.75">
      <c r="A6" s="203" t="s">
        <v>17</v>
      </c>
      <c r="B6" s="125"/>
      <c r="C6" s="46"/>
      <c r="D6" s="46"/>
      <c r="E6" s="49"/>
      <c r="F6" s="52"/>
      <c r="G6" s="46"/>
      <c r="H6" s="46"/>
      <c r="I6" s="46"/>
      <c r="J6" s="58"/>
      <c r="K6" s="52">
        <v>12</v>
      </c>
      <c r="L6" s="46"/>
      <c r="M6" s="46"/>
      <c r="N6" s="46"/>
      <c r="O6" s="57">
        <f aca="true" t="shared" si="0" ref="O6:O23">IF(N6&gt;0,N6/L6*10,"")</f>
      </c>
      <c r="P6" s="53"/>
      <c r="Q6" s="46"/>
      <c r="R6" s="47"/>
      <c r="S6" s="46"/>
      <c r="T6" s="54"/>
    </row>
    <row r="7" spans="1:20" ht="15.75">
      <c r="A7" s="39" t="s">
        <v>18</v>
      </c>
      <c r="B7" s="125"/>
      <c r="C7" s="46"/>
      <c r="D7" s="46"/>
      <c r="E7" s="49"/>
      <c r="F7" s="52">
        <v>527</v>
      </c>
      <c r="G7" s="46">
        <v>98</v>
      </c>
      <c r="H7" s="47">
        <f>G7/F7*100</f>
        <v>18.59582542694497</v>
      </c>
      <c r="I7" s="46">
        <v>2395</v>
      </c>
      <c r="J7" s="58">
        <f aca="true" t="shared" si="1" ref="J7:J25">IF(I7&gt;0,I7/G7*10,"")</f>
        <v>244.3877551020408</v>
      </c>
      <c r="K7" s="52">
        <v>101</v>
      </c>
      <c r="L7" s="46">
        <v>96</v>
      </c>
      <c r="M7" s="47">
        <f>L7/K7*100</f>
        <v>95.04950495049505</v>
      </c>
      <c r="N7" s="46">
        <v>1843</v>
      </c>
      <c r="O7" s="128">
        <f t="shared" si="0"/>
        <v>191.97916666666669</v>
      </c>
      <c r="P7" s="53">
        <v>825</v>
      </c>
      <c r="Q7" s="46">
        <v>75</v>
      </c>
      <c r="R7" s="47">
        <f>Q7/P7*100</f>
        <v>9.090909090909092</v>
      </c>
      <c r="S7" s="46">
        <v>1500</v>
      </c>
      <c r="T7" s="128">
        <f>IF(S7&gt;0,S7/Q7*10,"")</f>
        <v>200</v>
      </c>
    </row>
    <row r="8" spans="1:20" ht="15.75">
      <c r="A8" s="39" t="s">
        <v>2</v>
      </c>
      <c r="B8" s="125"/>
      <c r="C8" s="46"/>
      <c r="D8" s="46"/>
      <c r="E8" s="49"/>
      <c r="F8" s="52"/>
      <c r="G8" s="46"/>
      <c r="H8" s="47"/>
      <c r="I8" s="46"/>
      <c r="J8" s="58">
        <f t="shared" si="1"/>
      </c>
      <c r="K8" s="52"/>
      <c r="L8" s="46"/>
      <c r="M8" s="47"/>
      <c r="N8" s="46"/>
      <c r="O8" s="128">
        <f t="shared" si="0"/>
      </c>
      <c r="P8" s="53"/>
      <c r="Q8" s="46"/>
      <c r="R8" s="47"/>
      <c r="S8" s="46"/>
      <c r="T8" s="128"/>
    </row>
    <row r="9" spans="1:20" ht="15.75">
      <c r="A9" s="39" t="s">
        <v>3</v>
      </c>
      <c r="B9" s="125"/>
      <c r="C9" s="46"/>
      <c r="D9" s="46"/>
      <c r="E9" s="49"/>
      <c r="F9" s="52"/>
      <c r="G9" s="46"/>
      <c r="H9" s="47"/>
      <c r="I9" s="46"/>
      <c r="J9" s="58">
        <f t="shared" si="1"/>
      </c>
      <c r="K9" s="52">
        <v>75</v>
      </c>
      <c r="L9" s="46"/>
      <c r="M9" s="47"/>
      <c r="N9" s="46"/>
      <c r="O9" s="128">
        <f t="shared" si="0"/>
      </c>
      <c r="P9" s="53">
        <v>168</v>
      </c>
      <c r="Q9" s="46"/>
      <c r="R9" s="47"/>
      <c r="S9" s="46"/>
      <c r="T9" s="128"/>
    </row>
    <row r="10" spans="1:20" ht="15.75">
      <c r="A10" s="39" t="s">
        <v>19</v>
      </c>
      <c r="B10" s="125"/>
      <c r="C10" s="46"/>
      <c r="D10" s="46"/>
      <c r="E10" s="49"/>
      <c r="F10" s="52">
        <v>500</v>
      </c>
      <c r="G10" s="46"/>
      <c r="H10" s="47"/>
      <c r="I10" s="46"/>
      <c r="J10" s="58">
        <f t="shared" si="1"/>
      </c>
      <c r="K10" s="52">
        <v>16</v>
      </c>
      <c r="L10" s="46"/>
      <c r="M10" s="47"/>
      <c r="N10" s="46"/>
      <c r="O10" s="128">
        <f t="shared" si="0"/>
      </c>
      <c r="P10" s="53"/>
      <c r="Q10" s="46"/>
      <c r="R10" s="47"/>
      <c r="S10" s="46"/>
      <c r="T10" s="128"/>
    </row>
    <row r="11" spans="1:20" ht="15.75">
      <c r="A11" s="39" t="s">
        <v>4</v>
      </c>
      <c r="B11" s="125"/>
      <c r="C11" s="46"/>
      <c r="D11" s="46"/>
      <c r="E11" s="49"/>
      <c r="F11" s="52">
        <v>344</v>
      </c>
      <c r="G11" s="46"/>
      <c r="H11" s="47"/>
      <c r="I11" s="46"/>
      <c r="J11" s="58">
        <f t="shared" si="1"/>
      </c>
      <c r="K11" s="52">
        <v>20.4</v>
      </c>
      <c r="L11" s="46"/>
      <c r="M11" s="47"/>
      <c r="N11" s="46"/>
      <c r="O11" s="128">
        <f t="shared" si="0"/>
      </c>
      <c r="P11" s="53">
        <v>24.6</v>
      </c>
      <c r="Q11" s="46"/>
      <c r="R11" s="47"/>
      <c r="S11" s="46"/>
      <c r="T11" s="128"/>
    </row>
    <row r="12" spans="1:20" ht="15.75">
      <c r="A12" s="39" t="s">
        <v>5</v>
      </c>
      <c r="B12" s="125"/>
      <c r="C12" s="46"/>
      <c r="D12" s="46"/>
      <c r="E12" s="49"/>
      <c r="F12" s="52">
        <v>2086</v>
      </c>
      <c r="G12" s="46">
        <v>237</v>
      </c>
      <c r="H12" s="47">
        <f>G12/F12*100</f>
        <v>11.361457334611696</v>
      </c>
      <c r="I12" s="46">
        <v>3076</v>
      </c>
      <c r="J12" s="58">
        <f t="shared" si="1"/>
        <v>129.78902953586498</v>
      </c>
      <c r="K12" s="52">
        <v>141</v>
      </c>
      <c r="L12" s="46">
        <v>5</v>
      </c>
      <c r="M12" s="47">
        <f>L12/K12*100</f>
        <v>3.546099290780142</v>
      </c>
      <c r="N12" s="46">
        <v>125</v>
      </c>
      <c r="O12" s="128">
        <f t="shared" si="0"/>
        <v>250</v>
      </c>
      <c r="P12" s="53">
        <v>147</v>
      </c>
      <c r="Q12" s="46">
        <v>50</v>
      </c>
      <c r="R12" s="47">
        <f>Q12/P12*100</f>
        <v>34.01360544217687</v>
      </c>
      <c r="S12" s="46">
        <v>1175</v>
      </c>
      <c r="T12" s="128">
        <f>IF(S12&gt;0,S12/Q12*10,"")</f>
        <v>235</v>
      </c>
    </row>
    <row r="13" spans="1:20" ht="15.75">
      <c r="A13" s="39" t="s">
        <v>6</v>
      </c>
      <c r="B13" s="125"/>
      <c r="C13" s="46"/>
      <c r="D13" s="46"/>
      <c r="E13" s="49"/>
      <c r="F13" s="52"/>
      <c r="G13" s="46"/>
      <c r="H13" s="47"/>
      <c r="I13" s="46"/>
      <c r="J13" s="58">
        <f t="shared" si="1"/>
      </c>
      <c r="K13" s="52">
        <v>1</v>
      </c>
      <c r="L13" s="46"/>
      <c r="M13" s="47"/>
      <c r="N13" s="46"/>
      <c r="O13" s="128">
        <f t="shared" si="0"/>
      </c>
      <c r="P13" s="53">
        <v>13</v>
      </c>
      <c r="Q13" s="46"/>
      <c r="R13" s="47"/>
      <c r="S13" s="46"/>
      <c r="T13" s="128"/>
    </row>
    <row r="14" spans="1:20" ht="18.75" customHeight="1">
      <c r="A14" s="39" t="s">
        <v>7</v>
      </c>
      <c r="B14" s="125"/>
      <c r="C14" s="46"/>
      <c r="D14" s="46"/>
      <c r="E14" s="49"/>
      <c r="F14" s="52">
        <v>30</v>
      </c>
      <c r="G14" s="46">
        <v>30</v>
      </c>
      <c r="H14" s="47">
        <f>G14/F14*100</f>
        <v>100</v>
      </c>
      <c r="I14" s="46">
        <v>450</v>
      </c>
      <c r="J14" s="58">
        <f t="shared" si="1"/>
        <v>150</v>
      </c>
      <c r="K14" s="52"/>
      <c r="L14" s="46"/>
      <c r="M14" s="46"/>
      <c r="N14" s="46"/>
      <c r="O14" s="128">
        <f t="shared" si="0"/>
      </c>
      <c r="P14" s="53"/>
      <c r="Q14" s="46"/>
      <c r="R14" s="47"/>
      <c r="S14" s="46"/>
      <c r="T14" s="128"/>
    </row>
    <row r="15" spans="1:20" ht="15.75">
      <c r="A15" s="39" t="s">
        <v>8</v>
      </c>
      <c r="B15" s="125"/>
      <c r="C15" s="46"/>
      <c r="D15" s="46"/>
      <c r="E15" s="49"/>
      <c r="F15" s="52">
        <v>1196</v>
      </c>
      <c r="G15" s="46">
        <v>1196</v>
      </c>
      <c r="H15" s="47">
        <f>G15/F15*100</f>
        <v>100</v>
      </c>
      <c r="I15" s="46">
        <v>7774</v>
      </c>
      <c r="J15" s="58">
        <f t="shared" si="1"/>
        <v>65</v>
      </c>
      <c r="K15" s="52"/>
      <c r="L15" s="46"/>
      <c r="M15" s="46"/>
      <c r="N15" s="46"/>
      <c r="O15" s="128">
        <f t="shared" si="0"/>
      </c>
      <c r="P15" s="53"/>
      <c r="Q15" s="46"/>
      <c r="R15" s="47"/>
      <c r="S15" s="46"/>
      <c r="T15" s="128"/>
    </row>
    <row r="16" spans="1:20" ht="15.75">
      <c r="A16" s="39" t="s">
        <v>9</v>
      </c>
      <c r="B16" s="125"/>
      <c r="C16" s="46"/>
      <c r="D16" s="46"/>
      <c r="E16" s="49"/>
      <c r="F16" s="52">
        <v>186</v>
      </c>
      <c r="G16" s="46"/>
      <c r="H16" s="47"/>
      <c r="I16" s="46"/>
      <c r="J16" s="58">
        <f t="shared" si="1"/>
      </c>
      <c r="K16" s="52"/>
      <c r="L16" s="46"/>
      <c r="M16" s="46"/>
      <c r="N16" s="46"/>
      <c r="O16" s="128">
        <f t="shared" si="0"/>
      </c>
      <c r="P16" s="53"/>
      <c r="Q16" s="46"/>
      <c r="R16" s="47"/>
      <c r="S16" s="46"/>
      <c r="T16" s="128"/>
    </row>
    <row r="17" spans="1:20" ht="15.75">
      <c r="A17" s="39" t="s">
        <v>20</v>
      </c>
      <c r="B17" s="125"/>
      <c r="C17" s="46"/>
      <c r="D17" s="46"/>
      <c r="E17" s="49"/>
      <c r="F17" s="52">
        <v>385</v>
      </c>
      <c r="G17" s="46">
        <v>180</v>
      </c>
      <c r="H17" s="47">
        <f>G17/F17*100</f>
        <v>46.75324675324675</v>
      </c>
      <c r="I17" s="46">
        <v>3009</v>
      </c>
      <c r="J17" s="58">
        <f t="shared" si="1"/>
        <v>167.16666666666666</v>
      </c>
      <c r="K17" s="52"/>
      <c r="L17" s="46"/>
      <c r="M17" s="46"/>
      <c r="N17" s="46"/>
      <c r="O17" s="128">
        <f t="shared" si="0"/>
      </c>
      <c r="P17" s="53"/>
      <c r="Q17" s="46"/>
      <c r="R17" s="47"/>
      <c r="S17" s="46"/>
      <c r="T17" s="128"/>
    </row>
    <row r="18" spans="1:20" ht="15.75">
      <c r="A18" s="39" t="s">
        <v>10</v>
      </c>
      <c r="B18" s="125"/>
      <c r="C18" s="46"/>
      <c r="D18" s="46"/>
      <c r="E18" s="49">
        <f>IF(D18&gt;0,D18/C18*10,"")</f>
      </c>
      <c r="F18" s="52">
        <v>528</v>
      </c>
      <c r="G18" s="46">
        <v>428</v>
      </c>
      <c r="H18" s="47">
        <f>G18/F18*100</f>
        <v>81.06060606060606</v>
      </c>
      <c r="I18" s="46">
        <v>2405</v>
      </c>
      <c r="J18" s="58">
        <f t="shared" si="1"/>
        <v>56.19158878504673</v>
      </c>
      <c r="K18" s="52">
        <v>5.4</v>
      </c>
      <c r="L18" s="46">
        <v>5.4</v>
      </c>
      <c r="M18" s="398">
        <f>L18/K18*100</f>
        <v>100</v>
      </c>
      <c r="N18" s="46">
        <v>34</v>
      </c>
      <c r="O18" s="128">
        <f t="shared" si="0"/>
        <v>62.96296296296296</v>
      </c>
      <c r="P18" s="53">
        <v>0.6</v>
      </c>
      <c r="Q18" s="46"/>
      <c r="R18" s="47"/>
      <c r="S18" s="46"/>
      <c r="T18" s="128"/>
    </row>
    <row r="19" spans="1:20" ht="18" customHeight="1">
      <c r="A19" s="39" t="s">
        <v>11</v>
      </c>
      <c r="B19" s="125"/>
      <c r="C19" s="46"/>
      <c r="D19" s="46"/>
      <c r="E19" s="49"/>
      <c r="F19" s="52">
        <v>402</v>
      </c>
      <c r="G19" s="46">
        <v>236</v>
      </c>
      <c r="H19" s="47">
        <f>G19/F19*100</f>
        <v>58.70646766169154</v>
      </c>
      <c r="I19" s="46">
        <v>1144</v>
      </c>
      <c r="J19" s="58">
        <f t="shared" si="1"/>
        <v>48.47457627118644</v>
      </c>
      <c r="K19" s="52">
        <v>3</v>
      </c>
      <c r="L19" s="46"/>
      <c r="M19" s="398"/>
      <c r="N19" s="46"/>
      <c r="O19" s="128">
        <f t="shared" si="0"/>
      </c>
      <c r="P19" s="53">
        <v>1</v>
      </c>
      <c r="Q19" s="46"/>
      <c r="R19" s="47"/>
      <c r="S19" s="46"/>
      <c r="T19" s="128"/>
    </row>
    <row r="20" spans="1:20" s="401" customFormat="1" ht="15.75">
      <c r="A20" s="429" t="s">
        <v>21</v>
      </c>
      <c r="B20" s="394"/>
      <c r="C20" s="395"/>
      <c r="D20" s="395"/>
      <c r="E20" s="396"/>
      <c r="F20" s="397">
        <v>373</v>
      </c>
      <c r="G20" s="395">
        <v>373</v>
      </c>
      <c r="H20" s="398">
        <f>G20/F20*100</f>
        <v>100</v>
      </c>
      <c r="I20" s="395">
        <v>5340</v>
      </c>
      <c r="J20" s="399">
        <f t="shared" si="1"/>
        <v>143.16353887399464</v>
      </c>
      <c r="K20" s="397">
        <v>256</v>
      </c>
      <c r="L20" s="395">
        <v>58</v>
      </c>
      <c r="M20" s="398">
        <f>L20/K20*100</f>
        <v>22.65625</v>
      </c>
      <c r="N20" s="395">
        <v>1495</v>
      </c>
      <c r="O20" s="432">
        <f t="shared" si="0"/>
        <v>257.7586206896552</v>
      </c>
      <c r="P20" s="400">
        <v>52</v>
      </c>
      <c r="Q20" s="395"/>
      <c r="R20" s="398"/>
      <c r="S20" s="395"/>
      <c r="T20" s="432"/>
    </row>
    <row r="21" spans="1:20" ht="15.75">
      <c r="A21" s="39" t="s">
        <v>22</v>
      </c>
      <c r="B21" s="125"/>
      <c r="C21" s="46"/>
      <c r="D21" s="46"/>
      <c r="E21" s="49"/>
      <c r="F21" s="52">
        <v>659</v>
      </c>
      <c r="G21" s="46"/>
      <c r="H21" s="47"/>
      <c r="I21" s="46"/>
      <c r="J21" s="58">
        <f t="shared" si="1"/>
      </c>
      <c r="K21" s="52"/>
      <c r="L21" s="46"/>
      <c r="M21" s="398"/>
      <c r="N21" s="46"/>
      <c r="O21" s="432">
        <f t="shared" si="0"/>
      </c>
      <c r="P21" s="53">
        <v>40</v>
      </c>
      <c r="Q21" s="46"/>
      <c r="R21" s="47"/>
      <c r="S21" s="46"/>
      <c r="T21" s="128"/>
    </row>
    <row r="22" spans="1:20" ht="15.75">
      <c r="A22" s="39" t="s">
        <v>12</v>
      </c>
      <c r="B22" s="125"/>
      <c r="C22" s="46"/>
      <c r="D22" s="46"/>
      <c r="E22" s="49"/>
      <c r="F22" s="52"/>
      <c r="G22" s="46"/>
      <c r="H22" s="47"/>
      <c r="I22" s="46"/>
      <c r="J22" s="58">
        <f t="shared" si="1"/>
      </c>
      <c r="K22" s="52">
        <v>11</v>
      </c>
      <c r="L22" s="46"/>
      <c r="M22" s="398"/>
      <c r="N22" s="46"/>
      <c r="O22" s="432">
        <f t="shared" si="0"/>
      </c>
      <c r="P22" s="53">
        <v>2</v>
      </c>
      <c r="Q22" s="46"/>
      <c r="R22" s="47"/>
      <c r="S22" s="46"/>
      <c r="T22" s="128"/>
    </row>
    <row r="23" spans="1:20" ht="15.75">
      <c r="A23" s="39" t="s">
        <v>13</v>
      </c>
      <c r="B23" s="125">
        <v>5</v>
      </c>
      <c r="C23" s="46"/>
      <c r="D23" s="46"/>
      <c r="E23" s="49"/>
      <c r="F23" s="52">
        <v>1298</v>
      </c>
      <c r="G23" s="46">
        <v>93</v>
      </c>
      <c r="H23" s="47">
        <f>G23/F23*100</f>
        <v>7.164869029275808</v>
      </c>
      <c r="I23" s="46">
        <v>900</v>
      </c>
      <c r="J23" s="58">
        <f t="shared" si="1"/>
        <v>96.7741935483871</v>
      </c>
      <c r="K23" s="52">
        <v>8</v>
      </c>
      <c r="L23" s="46">
        <v>4</v>
      </c>
      <c r="M23" s="398">
        <f>L23/K23*100</f>
        <v>50</v>
      </c>
      <c r="N23" s="46">
        <v>80</v>
      </c>
      <c r="O23" s="432">
        <f t="shared" si="0"/>
        <v>200</v>
      </c>
      <c r="P23" s="53">
        <v>42</v>
      </c>
      <c r="Q23" s="46">
        <v>8</v>
      </c>
      <c r="R23" s="47">
        <f>Q23/P23*100</f>
        <v>19.047619047619047</v>
      </c>
      <c r="S23" s="46">
        <v>68</v>
      </c>
      <c r="T23" s="128">
        <f>S23/Q23*10</f>
        <v>85</v>
      </c>
    </row>
    <row r="24" spans="1:20" ht="15.75">
      <c r="A24" s="39" t="s">
        <v>23</v>
      </c>
      <c r="B24" s="125"/>
      <c r="C24" s="46"/>
      <c r="D24" s="46"/>
      <c r="E24" s="49"/>
      <c r="F24" s="52"/>
      <c r="G24" s="46"/>
      <c r="H24" s="47"/>
      <c r="I24" s="46"/>
      <c r="J24" s="58">
        <f t="shared" si="1"/>
      </c>
      <c r="K24" s="52">
        <v>845</v>
      </c>
      <c r="L24" s="46">
        <v>90</v>
      </c>
      <c r="M24" s="398">
        <f>L24/K24*100</f>
        <v>10.650887573964498</v>
      </c>
      <c r="N24" s="46">
        <v>1350</v>
      </c>
      <c r="O24" s="128">
        <f>IF(N24&gt;0,N24/L24*10,"")</f>
        <v>150</v>
      </c>
      <c r="P24" s="53">
        <v>129</v>
      </c>
      <c r="Q24" s="46"/>
      <c r="R24" s="47"/>
      <c r="S24" s="46"/>
      <c r="T24" s="128"/>
    </row>
    <row r="25" spans="1:20" ht="15.75">
      <c r="A25" s="39" t="s">
        <v>14</v>
      </c>
      <c r="B25" s="125"/>
      <c r="C25" s="46"/>
      <c r="D25" s="46"/>
      <c r="E25" s="49"/>
      <c r="F25" s="52">
        <v>2727</v>
      </c>
      <c r="G25" s="46">
        <v>990</v>
      </c>
      <c r="H25" s="47">
        <f>G25/F25*100</f>
        <v>36.303630363036305</v>
      </c>
      <c r="I25" s="46">
        <v>16226</v>
      </c>
      <c r="J25" s="58">
        <f t="shared" si="1"/>
        <v>163.8989898989899</v>
      </c>
      <c r="K25" s="52">
        <v>20</v>
      </c>
      <c r="L25" s="46"/>
      <c r="M25" s="46"/>
      <c r="N25" s="46"/>
      <c r="O25" s="128">
        <f>IF(N25&gt;0,N25/L25*10,"")</f>
      </c>
      <c r="P25" s="53"/>
      <c r="Q25" s="46"/>
      <c r="R25" s="47"/>
      <c r="S25" s="46"/>
      <c r="T25" s="128"/>
    </row>
    <row r="26" spans="1:20" ht="16.5" thickBot="1">
      <c r="A26" s="61" t="s">
        <v>68</v>
      </c>
      <c r="B26" s="126"/>
      <c r="C26" s="62"/>
      <c r="D26" s="62"/>
      <c r="E26" s="63"/>
      <c r="F26" s="64"/>
      <c r="G26" s="62"/>
      <c r="H26" s="46"/>
      <c r="I26" s="62"/>
      <c r="J26" s="65"/>
      <c r="K26" s="64"/>
      <c r="L26" s="62"/>
      <c r="M26" s="62"/>
      <c r="N26" s="62"/>
      <c r="O26" s="251"/>
      <c r="P26" s="66">
        <v>178</v>
      </c>
      <c r="Q26" s="254">
        <v>6.5</v>
      </c>
      <c r="R26" s="255">
        <f>Q26/P26*100</f>
        <v>3.651685393258427</v>
      </c>
      <c r="S26" s="254">
        <v>248</v>
      </c>
      <c r="T26" s="448">
        <f>IF(S26&gt;0,S26/Q26*10,"")</f>
        <v>381.53846153846155</v>
      </c>
    </row>
    <row r="27" spans="1:20" ht="16.5" thickBot="1">
      <c r="A27" s="67" t="s">
        <v>24</v>
      </c>
      <c r="B27" s="127">
        <f>SUM(B5:B25)</f>
        <v>5</v>
      </c>
      <c r="C27" s="72"/>
      <c r="D27" s="72"/>
      <c r="E27" s="75"/>
      <c r="F27" s="76">
        <f>SUM(F6:F25)</f>
        <v>11241</v>
      </c>
      <c r="G27" s="77">
        <f>SUM(G6:G25)</f>
        <v>3861</v>
      </c>
      <c r="H27" s="239">
        <f>G27/F27*100</f>
        <v>34.34747798238591</v>
      </c>
      <c r="I27" s="77">
        <f>SUM(I6:I25)</f>
        <v>42719</v>
      </c>
      <c r="J27" s="250">
        <f>IF(I27&gt;0,I27/G27*10,"")</f>
        <v>110.64232064232064</v>
      </c>
      <c r="K27" s="72">
        <f>SUM(K5:K25)</f>
        <v>1514.8</v>
      </c>
      <c r="L27" s="72">
        <f>SUM(L5:L25)</f>
        <v>258.4</v>
      </c>
      <c r="M27" s="252">
        <f>L27/K27*100</f>
        <v>17.058357538949036</v>
      </c>
      <c r="N27" s="72">
        <f>SUM(N5:N25)</f>
        <v>4927</v>
      </c>
      <c r="O27" s="73">
        <f>N27/L27*10</f>
        <v>190.67337461300312</v>
      </c>
      <c r="P27" s="79">
        <f>SUM(P5:P26)</f>
        <v>1622.1999999999998</v>
      </c>
      <c r="Q27" s="80">
        <f>SUM(Q5:Q26)</f>
        <v>139.5</v>
      </c>
      <c r="R27" s="81">
        <f>Q27/P27*100</f>
        <v>8.599432868943412</v>
      </c>
      <c r="S27" s="80">
        <f>SUM(S5:S26)</f>
        <v>2991</v>
      </c>
      <c r="T27" s="82">
        <f>S27/Q27*10</f>
        <v>214.40860215053763</v>
      </c>
    </row>
    <row r="28" spans="1:20" ht="16.5" thickBot="1">
      <c r="A28" s="129" t="s">
        <v>15</v>
      </c>
      <c r="B28" s="136">
        <v>15</v>
      </c>
      <c r="C28" s="133"/>
      <c r="D28" s="133"/>
      <c r="E28" s="134"/>
      <c r="F28" s="135">
        <v>13021</v>
      </c>
      <c r="G28" s="133">
        <v>725</v>
      </c>
      <c r="H28" s="202">
        <v>5.56792873051225</v>
      </c>
      <c r="I28" s="133">
        <v>7848</v>
      </c>
      <c r="J28" s="137">
        <v>108.24827586206897</v>
      </c>
      <c r="K28" s="135">
        <v>1504.9</v>
      </c>
      <c r="L28" s="133">
        <v>458.5</v>
      </c>
      <c r="M28" s="132">
        <v>30.46714067379892</v>
      </c>
      <c r="N28" s="133">
        <v>5751</v>
      </c>
      <c r="O28" s="138">
        <v>125.43075245365321</v>
      </c>
      <c r="P28" s="130">
        <v>1328.1</v>
      </c>
      <c r="Q28" s="132">
        <v>236.45</v>
      </c>
      <c r="R28" s="132">
        <v>17.803629244785785</v>
      </c>
      <c r="S28" s="133">
        <v>5664</v>
      </c>
      <c r="T28" s="138">
        <v>239.54324381476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57" t="s">
        <v>134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8"/>
      <c r="M1" s="658"/>
      <c r="N1" s="658"/>
      <c r="O1" s="658"/>
      <c r="P1" s="658"/>
      <c r="Q1" s="658"/>
      <c r="R1" s="658"/>
      <c r="S1" s="658"/>
      <c r="T1" s="658"/>
    </row>
    <row r="2" spans="1:20" ht="16.5" thickBot="1">
      <c r="A2" s="150"/>
      <c r="B2" s="150"/>
      <c r="C2" s="150"/>
      <c r="D2" s="150"/>
      <c r="E2" s="150"/>
      <c r="F2" s="151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2"/>
      <c r="S2" s="152"/>
      <c r="T2" s="152"/>
    </row>
    <row r="3" spans="1:23" ht="29.25" customHeight="1" thickBot="1">
      <c r="A3" s="662" t="s">
        <v>16</v>
      </c>
      <c r="B3" s="193" t="s">
        <v>84</v>
      </c>
      <c r="C3" s="663" t="s">
        <v>87</v>
      </c>
      <c r="D3" s="664"/>
      <c r="E3" s="665"/>
      <c r="F3" s="666" t="s">
        <v>47</v>
      </c>
      <c r="G3" s="660"/>
      <c r="H3" s="661"/>
      <c r="I3" s="666" t="s">
        <v>48</v>
      </c>
      <c r="J3" s="660"/>
      <c r="K3" s="661"/>
      <c r="L3" s="659" t="s">
        <v>72</v>
      </c>
      <c r="M3" s="660"/>
      <c r="N3" s="667"/>
      <c r="O3" s="663" t="s">
        <v>132</v>
      </c>
      <c r="P3" s="668"/>
      <c r="Q3" s="669"/>
      <c r="R3" s="666" t="s">
        <v>25</v>
      </c>
      <c r="S3" s="660"/>
      <c r="T3" s="661"/>
      <c r="U3" s="659" t="s">
        <v>73</v>
      </c>
      <c r="V3" s="660"/>
      <c r="W3" s="661"/>
    </row>
    <row r="4" spans="1:23" ht="80.25" customHeight="1" thickBot="1">
      <c r="A4" s="662"/>
      <c r="B4" s="195" t="s">
        <v>75</v>
      </c>
      <c r="C4" s="153" t="s">
        <v>74</v>
      </c>
      <c r="D4" s="154" t="s">
        <v>75</v>
      </c>
      <c r="E4" s="155" t="s">
        <v>0</v>
      </c>
      <c r="F4" s="153" t="s">
        <v>74</v>
      </c>
      <c r="G4" s="154" t="s">
        <v>75</v>
      </c>
      <c r="H4" s="155" t="s">
        <v>0</v>
      </c>
      <c r="I4" s="153" t="s">
        <v>74</v>
      </c>
      <c r="J4" s="154" t="s">
        <v>75</v>
      </c>
      <c r="K4" s="155" t="s">
        <v>0</v>
      </c>
      <c r="L4" s="156" t="s">
        <v>74</v>
      </c>
      <c r="M4" s="154" t="s">
        <v>75</v>
      </c>
      <c r="N4" s="157" t="s">
        <v>0</v>
      </c>
      <c r="O4" s="153" t="s">
        <v>74</v>
      </c>
      <c r="P4" s="154" t="s">
        <v>75</v>
      </c>
      <c r="Q4" s="599" t="s">
        <v>0</v>
      </c>
      <c r="R4" s="153" t="s">
        <v>74</v>
      </c>
      <c r="S4" s="154" t="s">
        <v>75</v>
      </c>
      <c r="T4" s="155" t="s">
        <v>0</v>
      </c>
      <c r="U4" s="156" t="s">
        <v>74</v>
      </c>
      <c r="V4" s="154" t="s">
        <v>75</v>
      </c>
      <c r="W4" s="155" t="s">
        <v>0</v>
      </c>
    </row>
    <row r="5" spans="1:23" ht="15.75">
      <c r="A5" s="158" t="s">
        <v>1</v>
      </c>
      <c r="B5" s="158"/>
      <c r="C5" s="159"/>
      <c r="D5" s="160"/>
      <c r="E5" s="161"/>
      <c r="F5" s="162"/>
      <c r="G5" s="163"/>
      <c r="H5" s="164"/>
      <c r="I5" s="165"/>
      <c r="J5" s="166"/>
      <c r="K5" s="167"/>
      <c r="L5" s="168"/>
      <c r="M5" s="197"/>
      <c r="N5" s="169"/>
      <c r="O5" s="598"/>
      <c r="P5" s="197"/>
      <c r="Q5" s="167"/>
      <c r="R5" s="162"/>
      <c r="S5" s="166"/>
      <c r="T5" s="167"/>
      <c r="U5" s="170"/>
      <c r="V5" s="171"/>
      <c r="W5" s="172"/>
    </row>
    <row r="6" spans="1:23" s="401" customFormat="1" ht="15.75">
      <c r="A6" s="613" t="s">
        <v>76</v>
      </c>
      <c r="B6" s="402">
        <f>D6+S6+V6</f>
        <v>6549</v>
      </c>
      <c r="C6" s="403">
        <f>F6+I6+L6</f>
        <v>2020</v>
      </c>
      <c r="D6" s="404">
        <f>G6+J6+M6+P6</f>
        <v>3569</v>
      </c>
      <c r="E6" s="405">
        <f aca="true" t="shared" si="0" ref="E6:E13">D6/C6*100</f>
        <v>176.68316831683168</v>
      </c>
      <c r="F6" s="406">
        <v>2020</v>
      </c>
      <c r="G6" s="407">
        <v>3314</v>
      </c>
      <c r="H6" s="408">
        <f aca="true" t="shared" si="1" ref="H6:H13">G6/F6*100</f>
        <v>164.05940594059405</v>
      </c>
      <c r="I6" s="406"/>
      <c r="J6" s="409">
        <v>255</v>
      </c>
      <c r="K6" s="410"/>
      <c r="L6" s="411"/>
      <c r="M6" s="412"/>
      <c r="N6" s="413"/>
      <c r="O6" s="591"/>
      <c r="P6" s="600"/>
      <c r="Q6" s="592"/>
      <c r="R6" s="414"/>
      <c r="S6" s="409">
        <v>2980</v>
      </c>
      <c r="T6" s="415"/>
      <c r="U6" s="416"/>
      <c r="V6" s="417"/>
      <c r="W6" s="418"/>
    </row>
    <row r="7" spans="1:23" s="401" customFormat="1" ht="15.75">
      <c r="A7" s="449" t="s">
        <v>77</v>
      </c>
      <c r="B7" s="402">
        <f aca="true" t="shared" si="2" ref="B7:B25">D7+S7+V7</f>
        <v>10720</v>
      </c>
      <c r="C7" s="403">
        <f>F7+I7+L7</f>
        <v>9170</v>
      </c>
      <c r="D7" s="404">
        <f aca="true" t="shared" si="3" ref="D7:D25">G7+J7+M7+P7</f>
        <v>10720</v>
      </c>
      <c r="E7" s="405">
        <f t="shared" si="0"/>
        <v>116.90294438386042</v>
      </c>
      <c r="F7" s="406">
        <v>8170</v>
      </c>
      <c r="G7" s="407">
        <v>8894</v>
      </c>
      <c r="H7" s="408">
        <f t="shared" si="1"/>
        <v>108.86168910648715</v>
      </c>
      <c r="I7" s="406">
        <v>1000</v>
      </c>
      <c r="J7" s="409">
        <v>1826</v>
      </c>
      <c r="K7" s="410">
        <f>J7/I7*100</f>
        <v>182.6</v>
      </c>
      <c r="L7" s="411"/>
      <c r="M7" s="412"/>
      <c r="N7" s="419"/>
      <c r="O7" s="593"/>
      <c r="P7" s="601"/>
      <c r="Q7" s="594"/>
      <c r="R7" s="420"/>
      <c r="S7" s="421"/>
      <c r="T7" s="410"/>
      <c r="U7" s="416"/>
      <c r="V7" s="417"/>
      <c r="W7" s="418"/>
    </row>
    <row r="8" spans="1:23" s="401" customFormat="1" ht="15.75">
      <c r="A8" s="449" t="s">
        <v>2</v>
      </c>
      <c r="B8" s="402">
        <f t="shared" si="2"/>
        <v>2317</v>
      </c>
      <c r="C8" s="403">
        <f>F8+I8+L8</f>
        <v>2974</v>
      </c>
      <c r="D8" s="404">
        <f t="shared" si="3"/>
        <v>2068</v>
      </c>
      <c r="E8" s="405">
        <f t="shared" si="0"/>
        <v>69.5359784801614</v>
      </c>
      <c r="F8" s="406">
        <v>2844</v>
      </c>
      <c r="G8" s="407">
        <v>1711</v>
      </c>
      <c r="H8" s="408">
        <f t="shared" si="1"/>
        <v>60.16174402250351</v>
      </c>
      <c r="I8" s="406">
        <v>50</v>
      </c>
      <c r="J8" s="409">
        <v>277</v>
      </c>
      <c r="K8" s="410">
        <f>J8/I8*100</f>
        <v>554</v>
      </c>
      <c r="L8" s="422">
        <v>80</v>
      </c>
      <c r="M8" s="412">
        <v>80</v>
      </c>
      <c r="N8" s="413">
        <f>M8/L8*100</f>
        <v>100</v>
      </c>
      <c r="O8" s="591"/>
      <c r="P8" s="600"/>
      <c r="Q8" s="592"/>
      <c r="R8" s="420">
        <v>300</v>
      </c>
      <c r="S8" s="421">
        <v>249</v>
      </c>
      <c r="T8" s="410">
        <f>S8/R8*100</f>
        <v>83</v>
      </c>
      <c r="U8" s="416"/>
      <c r="V8" s="417"/>
      <c r="W8" s="418"/>
    </row>
    <row r="9" spans="1:23" s="401" customFormat="1" ht="15.75">
      <c r="A9" s="449" t="s">
        <v>3</v>
      </c>
      <c r="B9" s="402">
        <f t="shared" si="2"/>
        <v>15365</v>
      </c>
      <c r="C9" s="403">
        <f aca="true" t="shared" si="4" ref="C9:C25">F9+I9+L9</f>
        <v>13650</v>
      </c>
      <c r="D9" s="404">
        <f t="shared" si="3"/>
        <v>13533</v>
      </c>
      <c r="E9" s="405">
        <f t="shared" si="0"/>
        <v>99.14285714285714</v>
      </c>
      <c r="F9" s="406">
        <v>11650</v>
      </c>
      <c r="G9" s="407">
        <v>13533</v>
      </c>
      <c r="H9" s="408">
        <f t="shared" si="1"/>
        <v>116.16309012875536</v>
      </c>
      <c r="I9" s="406">
        <v>2000</v>
      </c>
      <c r="J9" s="409"/>
      <c r="K9" s="410"/>
      <c r="L9" s="423"/>
      <c r="M9" s="412"/>
      <c r="N9" s="419"/>
      <c r="O9" s="593"/>
      <c r="P9" s="601"/>
      <c r="Q9" s="594"/>
      <c r="R9" s="420">
        <v>2000</v>
      </c>
      <c r="S9" s="421">
        <v>1832</v>
      </c>
      <c r="T9" s="410">
        <f>S9/R9*100</f>
        <v>91.60000000000001</v>
      </c>
      <c r="U9" s="416"/>
      <c r="V9" s="417"/>
      <c r="W9" s="418"/>
    </row>
    <row r="10" spans="1:23" s="401" customFormat="1" ht="15.75">
      <c r="A10" s="449" t="s">
        <v>78</v>
      </c>
      <c r="B10" s="402">
        <f t="shared" si="2"/>
        <v>13937</v>
      </c>
      <c r="C10" s="403">
        <f t="shared" si="4"/>
        <v>13718</v>
      </c>
      <c r="D10" s="404">
        <f t="shared" si="3"/>
        <v>13937</v>
      </c>
      <c r="E10" s="405">
        <f t="shared" si="0"/>
        <v>101.59644263012102</v>
      </c>
      <c r="F10" s="406">
        <v>12718</v>
      </c>
      <c r="G10" s="407">
        <v>13012</v>
      </c>
      <c r="H10" s="408">
        <f t="shared" si="1"/>
        <v>102.31168422707972</v>
      </c>
      <c r="I10" s="406">
        <v>1000</v>
      </c>
      <c r="J10" s="409">
        <v>925</v>
      </c>
      <c r="K10" s="410">
        <f>J10/I10*100</f>
        <v>92.5</v>
      </c>
      <c r="L10" s="423"/>
      <c r="M10" s="412"/>
      <c r="N10" s="419"/>
      <c r="O10" s="593"/>
      <c r="P10" s="601"/>
      <c r="Q10" s="594"/>
      <c r="R10" s="420"/>
      <c r="S10" s="421"/>
      <c r="T10" s="410"/>
      <c r="U10" s="416"/>
      <c r="V10" s="417"/>
      <c r="W10" s="418"/>
    </row>
    <row r="11" spans="1:23" s="401" customFormat="1" ht="15.75">
      <c r="A11" s="614" t="s">
        <v>4</v>
      </c>
      <c r="B11" s="402">
        <f t="shared" si="2"/>
        <v>23533</v>
      </c>
      <c r="C11" s="403">
        <f t="shared" si="4"/>
        <v>21698</v>
      </c>
      <c r="D11" s="404">
        <f t="shared" si="3"/>
        <v>23533</v>
      </c>
      <c r="E11" s="405">
        <f t="shared" si="0"/>
        <v>108.45700064522075</v>
      </c>
      <c r="F11" s="406">
        <v>20548</v>
      </c>
      <c r="G11" s="407">
        <v>23533</v>
      </c>
      <c r="H11" s="408">
        <f t="shared" si="1"/>
        <v>114.52696126143664</v>
      </c>
      <c r="I11" s="406">
        <v>1150</v>
      </c>
      <c r="J11" s="409"/>
      <c r="K11" s="410"/>
      <c r="L11" s="423"/>
      <c r="M11" s="412"/>
      <c r="N11" s="419"/>
      <c r="O11" s="593"/>
      <c r="P11" s="601"/>
      <c r="Q11" s="594"/>
      <c r="R11" s="420">
        <v>1000</v>
      </c>
      <c r="S11" s="421"/>
      <c r="T11" s="410"/>
      <c r="U11" s="416"/>
      <c r="V11" s="417"/>
      <c r="W11" s="418"/>
    </row>
    <row r="12" spans="1:23" s="401" customFormat="1" ht="15.75">
      <c r="A12" s="449" t="s">
        <v>5</v>
      </c>
      <c r="B12" s="402">
        <f t="shared" si="2"/>
        <v>39456</v>
      </c>
      <c r="C12" s="403">
        <f t="shared" si="4"/>
        <v>32157</v>
      </c>
      <c r="D12" s="404">
        <f t="shared" si="3"/>
        <v>39456</v>
      </c>
      <c r="E12" s="405">
        <f t="shared" si="0"/>
        <v>122.69801287433528</v>
      </c>
      <c r="F12" s="406">
        <v>28238</v>
      </c>
      <c r="G12" s="407">
        <v>37213</v>
      </c>
      <c r="H12" s="408">
        <f t="shared" si="1"/>
        <v>131.78341242297614</v>
      </c>
      <c r="I12" s="406">
        <v>3919</v>
      </c>
      <c r="J12" s="409">
        <v>2243</v>
      </c>
      <c r="K12" s="410">
        <f>J12/I12*100</f>
        <v>57.23398826231182</v>
      </c>
      <c r="L12" s="423"/>
      <c r="M12" s="412"/>
      <c r="N12" s="419"/>
      <c r="O12" s="593"/>
      <c r="P12" s="601"/>
      <c r="Q12" s="594"/>
      <c r="R12" s="420">
        <v>179</v>
      </c>
      <c r="S12" s="421"/>
      <c r="T12" s="410"/>
      <c r="U12" s="416"/>
      <c r="V12" s="417"/>
      <c r="W12" s="418"/>
    </row>
    <row r="13" spans="1:23" s="401" customFormat="1" ht="15.75">
      <c r="A13" s="449" t="s">
        <v>6</v>
      </c>
      <c r="B13" s="402">
        <f t="shared" si="2"/>
        <v>12719</v>
      </c>
      <c r="C13" s="403">
        <f t="shared" si="4"/>
        <v>12366</v>
      </c>
      <c r="D13" s="404">
        <f t="shared" si="3"/>
        <v>12699</v>
      </c>
      <c r="E13" s="405">
        <f t="shared" si="0"/>
        <v>102.69286754002911</v>
      </c>
      <c r="F13" s="406">
        <v>11846</v>
      </c>
      <c r="G13" s="407">
        <v>12369</v>
      </c>
      <c r="H13" s="408">
        <f t="shared" si="1"/>
        <v>104.41499240249874</v>
      </c>
      <c r="I13" s="406">
        <v>520</v>
      </c>
      <c r="J13" s="409">
        <v>330</v>
      </c>
      <c r="K13" s="410">
        <f>J13/I13*100</f>
        <v>63.46153846153846</v>
      </c>
      <c r="L13" s="423"/>
      <c r="M13" s="412"/>
      <c r="N13" s="419"/>
      <c r="O13" s="593"/>
      <c r="P13" s="601"/>
      <c r="Q13" s="594"/>
      <c r="R13" s="420"/>
      <c r="S13" s="421">
        <v>20</v>
      </c>
      <c r="T13" s="410"/>
      <c r="U13" s="416"/>
      <c r="V13" s="417"/>
      <c r="W13" s="418"/>
    </row>
    <row r="14" spans="1:23" s="401" customFormat="1" ht="18" customHeight="1">
      <c r="A14" s="449" t="s">
        <v>7</v>
      </c>
      <c r="B14" s="402">
        <f t="shared" si="2"/>
        <v>15732</v>
      </c>
      <c r="C14" s="403">
        <f t="shared" si="4"/>
        <v>14799</v>
      </c>
      <c r="D14" s="404">
        <f>G14+J14+M14+P14</f>
        <v>15732</v>
      </c>
      <c r="E14" s="405">
        <f aca="true" t="shared" si="5" ref="E14:E21">D14/C14*100</f>
        <v>106.30448003243463</v>
      </c>
      <c r="F14" s="406">
        <v>14726</v>
      </c>
      <c r="G14" s="407">
        <v>15422</v>
      </c>
      <c r="H14" s="408">
        <f aca="true" t="shared" si="6" ref="H14:H21">G14/F14*100</f>
        <v>104.72633437457559</v>
      </c>
      <c r="I14" s="406">
        <v>73</v>
      </c>
      <c r="J14" s="409">
        <v>160</v>
      </c>
      <c r="K14" s="410">
        <f>J14/I14*100</f>
        <v>219.17808219178082</v>
      </c>
      <c r="L14" s="423"/>
      <c r="M14" s="412"/>
      <c r="N14" s="419"/>
      <c r="O14" s="593"/>
      <c r="P14" s="601">
        <v>150</v>
      </c>
      <c r="Q14" s="594"/>
      <c r="R14" s="420"/>
      <c r="S14" s="421"/>
      <c r="T14" s="410"/>
      <c r="U14" s="416"/>
      <c r="V14" s="417"/>
      <c r="W14" s="418"/>
    </row>
    <row r="15" spans="1:23" s="401" customFormat="1" ht="15.75">
      <c r="A15" s="449" t="s">
        <v>8</v>
      </c>
      <c r="B15" s="402">
        <f>D15+S15+V15</f>
        <v>10364</v>
      </c>
      <c r="C15" s="403">
        <f t="shared" si="4"/>
        <v>9525</v>
      </c>
      <c r="D15" s="404">
        <f t="shared" si="3"/>
        <v>10215</v>
      </c>
      <c r="E15" s="405">
        <f t="shared" si="5"/>
        <v>107.24409448818896</v>
      </c>
      <c r="F15" s="406">
        <v>9525</v>
      </c>
      <c r="G15" s="407">
        <v>9178</v>
      </c>
      <c r="H15" s="408">
        <f t="shared" si="6"/>
        <v>96.35695538057743</v>
      </c>
      <c r="I15" s="406"/>
      <c r="J15" s="409">
        <v>915</v>
      </c>
      <c r="K15" s="410"/>
      <c r="L15" s="423"/>
      <c r="M15" s="412">
        <v>122</v>
      </c>
      <c r="N15" s="419"/>
      <c r="O15" s="593"/>
      <c r="P15" s="601"/>
      <c r="Q15" s="594"/>
      <c r="R15" s="420">
        <v>1210</v>
      </c>
      <c r="S15" s="421"/>
      <c r="T15" s="410"/>
      <c r="U15" s="416"/>
      <c r="V15" s="421">
        <v>149</v>
      </c>
      <c r="W15" s="418"/>
    </row>
    <row r="16" spans="1:23" s="401" customFormat="1" ht="15.75">
      <c r="A16" s="449" t="s">
        <v>9</v>
      </c>
      <c r="B16" s="402">
        <f t="shared" si="2"/>
        <v>7880</v>
      </c>
      <c r="C16" s="403">
        <f t="shared" si="4"/>
        <v>7825</v>
      </c>
      <c r="D16" s="404">
        <f t="shared" si="3"/>
        <v>7880</v>
      </c>
      <c r="E16" s="405">
        <f t="shared" si="5"/>
        <v>100.70287539936102</v>
      </c>
      <c r="F16" s="406">
        <v>7525</v>
      </c>
      <c r="G16" s="407">
        <v>7580</v>
      </c>
      <c r="H16" s="408">
        <f t="shared" si="6"/>
        <v>100.73089700996678</v>
      </c>
      <c r="I16" s="406">
        <v>300</v>
      </c>
      <c r="J16" s="409">
        <v>300</v>
      </c>
      <c r="K16" s="410">
        <f>J16/I16*100</f>
        <v>100</v>
      </c>
      <c r="L16" s="423"/>
      <c r="M16" s="412"/>
      <c r="N16" s="413"/>
      <c r="O16" s="591"/>
      <c r="P16" s="600"/>
      <c r="Q16" s="592"/>
      <c r="R16" s="420"/>
      <c r="S16" s="421"/>
      <c r="T16" s="410"/>
      <c r="U16" s="416"/>
      <c r="V16" s="417"/>
      <c r="W16" s="418"/>
    </row>
    <row r="17" spans="1:23" s="401" customFormat="1" ht="15.75">
      <c r="A17" s="449" t="s">
        <v>79</v>
      </c>
      <c r="B17" s="402">
        <f t="shared" si="2"/>
        <v>14293</v>
      </c>
      <c r="C17" s="403">
        <f t="shared" si="4"/>
        <v>13461</v>
      </c>
      <c r="D17" s="404">
        <f t="shared" si="3"/>
        <v>14293</v>
      </c>
      <c r="E17" s="405">
        <f t="shared" si="5"/>
        <v>106.18081866131787</v>
      </c>
      <c r="F17" s="406">
        <v>13205</v>
      </c>
      <c r="G17" s="407">
        <v>14293</v>
      </c>
      <c r="H17" s="408">
        <f t="shared" si="6"/>
        <v>108.23930329420675</v>
      </c>
      <c r="I17" s="406">
        <v>256</v>
      </c>
      <c r="J17" s="409"/>
      <c r="K17" s="410"/>
      <c r="L17" s="423"/>
      <c r="M17" s="412"/>
      <c r="N17" s="413"/>
      <c r="O17" s="591"/>
      <c r="P17" s="600"/>
      <c r="Q17" s="592"/>
      <c r="R17" s="420"/>
      <c r="S17" s="421"/>
      <c r="T17" s="410"/>
      <c r="U17" s="416"/>
      <c r="V17" s="417"/>
      <c r="W17" s="418"/>
    </row>
    <row r="18" spans="1:23" s="401" customFormat="1" ht="15.75">
      <c r="A18" s="449" t="s">
        <v>10</v>
      </c>
      <c r="B18" s="402">
        <f t="shared" si="2"/>
        <v>5499</v>
      </c>
      <c r="C18" s="403">
        <f t="shared" si="4"/>
        <v>4771</v>
      </c>
      <c r="D18" s="404">
        <f t="shared" si="3"/>
        <v>5499</v>
      </c>
      <c r="E18" s="405">
        <f t="shared" si="5"/>
        <v>115.25885558583107</v>
      </c>
      <c r="F18" s="406">
        <v>4741</v>
      </c>
      <c r="G18" s="407">
        <v>5499</v>
      </c>
      <c r="H18" s="408">
        <f t="shared" si="6"/>
        <v>115.98818814596076</v>
      </c>
      <c r="I18" s="406"/>
      <c r="J18" s="409"/>
      <c r="K18" s="410"/>
      <c r="L18" s="422">
        <v>30</v>
      </c>
      <c r="M18" s="412"/>
      <c r="N18" s="419"/>
      <c r="O18" s="593"/>
      <c r="P18" s="601"/>
      <c r="Q18" s="594"/>
      <c r="R18" s="420"/>
      <c r="S18" s="421"/>
      <c r="T18" s="410"/>
      <c r="U18" s="416"/>
      <c r="V18" s="417"/>
      <c r="W18" s="418"/>
    </row>
    <row r="19" spans="1:23" s="401" customFormat="1" ht="15.75">
      <c r="A19" s="449" t="s">
        <v>11</v>
      </c>
      <c r="B19" s="402">
        <f t="shared" si="2"/>
        <v>7643</v>
      </c>
      <c r="C19" s="403">
        <f t="shared" si="4"/>
        <v>9075</v>
      </c>
      <c r="D19" s="404">
        <f t="shared" si="3"/>
        <v>7523</v>
      </c>
      <c r="E19" s="405">
        <f t="shared" si="5"/>
        <v>82.89807162534434</v>
      </c>
      <c r="F19" s="406">
        <v>7925</v>
      </c>
      <c r="G19" s="407">
        <v>6818</v>
      </c>
      <c r="H19" s="408">
        <f t="shared" si="6"/>
        <v>86.03154574132492</v>
      </c>
      <c r="I19" s="406">
        <v>800</v>
      </c>
      <c r="J19" s="409">
        <v>705</v>
      </c>
      <c r="K19" s="410">
        <f>J19/I19*100</f>
        <v>88.125</v>
      </c>
      <c r="L19" s="422">
        <v>350</v>
      </c>
      <c r="M19" s="412"/>
      <c r="N19" s="413"/>
      <c r="O19" s="591"/>
      <c r="P19" s="600"/>
      <c r="Q19" s="592"/>
      <c r="R19" s="420">
        <v>350</v>
      </c>
      <c r="S19" s="421">
        <v>120</v>
      </c>
      <c r="T19" s="410">
        <f>S19/R19*100</f>
        <v>34.285714285714285</v>
      </c>
      <c r="U19" s="416"/>
      <c r="V19" s="417"/>
      <c r="W19" s="418"/>
    </row>
    <row r="20" spans="1:23" s="401" customFormat="1" ht="15.75">
      <c r="A20" s="449" t="s">
        <v>80</v>
      </c>
      <c r="B20" s="402">
        <f t="shared" si="2"/>
        <v>15519</v>
      </c>
      <c r="C20" s="403">
        <f t="shared" si="4"/>
        <v>16238</v>
      </c>
      <c r="D20" s="404">
        <f t="shared" si="3"/>
        <v>15519</v>
      </c>
      <c r="E20" s="405">
        <f t="shared" si="5"/>
        <v>95.57211479246213</v>
      </c>
      <c r="F20" s="406">
        <v>15988</v>
      </c>
      <c r="G20" s="407">
        <v>15269</v>
      </c>
      <c r="H20" s="408">
        <f t="shared" si="6"/>
        <v>95.5028771578684</v>
      </c>
      <c r="I20" s="406">
        <v>250</v>
      </c>
      <c r="J20" s="409">
        <v>250</v>
      </c>
      <c r="K20" s="410">
        <f>J20/I20*100</f>
        <v>100</v>
      </c>
      <c r="L20" s="423"/>
      <c r="M20" s="412"/>
      <c r="N20" s="419"/>
      <c r="O20" s="593"/>
      <c r="P20" s="601"/>
      <c r="Q20" s="594"/>
      <c r="R20" s="420"/>
      <c r="S20" s="421"/>
      <c r="T20" s="410"/>
      <c r="U20" s="416"/>
      <c r="V20" s="417"/>
      <c r="W20" s="418"/>
    </row>
    <row r="21" spans="1:23" s="401" customFormat="1" ht="15.75">
      <c r="A21" s="449" t="s">
        <v>81</v>
      </c>
      <c r="B21" s="402">
        <f t="shared" si="2"/>
        <v>7300</v>
      </c>
      <c r="C21" s="403">
        <f t="shared" si="4"/>
        <v>12010</v>
      </c>
      <c r="D21" s="404">
        <f t="shared" si="3"/>
        <v>7300</v>
      </c>
      <c r="E21" s="405">
        <f t="shared" si="5"/>
        <v>60.7826810990841</v>
      </c>
      <c r="F21" s="406">
        <v>12010</v>
      </c>
      <c r="G21" s="407">
        <v>7300</v>
      </c>
      <c r="H21" s="408">
        <f t="shared" si="6"/>
        <v>60.7826810990841</v>
      </c>
      <c r="I21" s="406"/>
      <c r="J21" s="409"/>
      <c r="K21" s="410"/>
      <c r="L21" s="423"/>
      <c r="M21" s="412"/>
      <c r="N21" s="413"/>
      <c r="O21" s="591"/>
      <c r="P21" s="600"/>
      <c r="Q21" s="592"/>
      <c r="R21" s="420"/>
      <c r="S21" s="421"/>
      <c r="T21" s="410"/>
      <c r="U21" s="416"/>
      <c r="V21" s="417"/>
      <c r="W21" s="418"/>
    </row>
    <row r="22" spans="1:23" s="401" customFormat="1" ht="15.75">
      <c r="A22" s="449" t="s">
        <v>12</v>
      </c>
      <c r="B22" s="402">
        <f t="shared" si="2"/>
        <v>5156</v>
      </c>
      <c r="C22" s="403">
        <f t="shared" si="4"/>
        <v>8287</v>
      </c>
      <c r="D22" s="404">
        <f t="shared" si="3"/>
        <v>5156</v>
      </c>
      <c r="E22" s="405">
        <f>D22/C22*100</f>
        <v>62.2179317002534</v>
      </c>
      <c r="F22" s="406">
        <v>7787</v>
      </c>
      <c r="G22" s="407">
        <v>4656</v>
      </c>
      <c r="H22" s="408">
        <f>G22/F22*100</f>
        <v>59.79196096057532</v>
      </c>
      <c r="I22" s="406">
        <v>500</v>
      </c>
      <c r="J22" s="409">
        <v>500</v>
      </c>
      <c r="K22" s="410">
        <f>J22/I22*100</f>
        <v>100</v>
      </c>
      <c r="L22" s="423"/>
      <c r="M22" s="412"/>
      <c r="N22" s="419"/>
      <c r="O22" s="593"/>
      <c r="P22" s="601"/>
      <c r="Q22" s="594"/>
      <c r="R22" s="424"/>
      <c r="S22" s="409"/>
      <c r="T22" s="410"/>
      <c r="U22" s="416"/>
      <c r="V22" s="417"/>
      <c r="W22" s="418"/>
    </row>
    <row r="23" spans="1:23" s="401" customFormat="1" ht="15.75">
      <c r="A23" s="449" t="s">
        <v>13</v>
      </c>
      <c r="B23" s="402">
        <f t="shared" si="2"/>
        <v>16293</v>
      </c>
      <c r="C23" s="403">
        <f t="shared" si="4"/>
        <v>17500</v>
      </c>
      <c r="D23" s="404">
        <f t="shared" si="3"/>
        <v>16293</v>
      </c>
      <c r="E23" s="405">
        <f>D23/C23*100</f>
        <v>93.10285714285715</v>
      </c>
      <c r="F23" s="406">
        <v>16750</v>
      </c>
      <c r="G23" s="407">
        <v>15445</v>
      </c>
      <c r="H23" s="408">
        <f>G23/F23*100</f>
        <v>92.2089552238806</v>
      </c>
      <c r="I23" s="406">
        <v>750</v>
      </c>
      <c r="J23" s="409">
        <v>848</v>
      </c>
      <c r="K23" s="410">
        <f>J23/I23*100</f>
        <v>113.06666666666668</v>
      </c>
      <c r="L23" s="423"/>
      <c r="M23" s="412"/>
      <c r="N23" s="419"/>
      <c r="O23" s="593"/>
      <c r="P23" s="601"/>
      <c r="Q23" s="594"/>
      <c r="R23" s="424"/>
      <c r="S23" s="409"/>
      <c r="T23" s="410"/>
      <c r="U23" s="416"/>
      <c r="V23" s="417"/>
      <c r="W23" s="425"/>
    </row>
    <row r="24" spans="1:23" s="401" customFormat="1" ht="15.75">
      <c r="A24" s="449" t="s">
        <v>82</v>
      </c>
      <c r="B24" s="402">
        <f t="shared" si="2"/>
        <v>11598</v>
      </c>
      <c r="C24" s="403">
        <f t="shared" si="4"/>
        <v>18141</v>
      </c>
      <c r="D24" s="404">
        <f t="shared" si="3"/>
        <v>11598</v>
      </c>
      <c r="E24" s="405">
        <f>D24/C24*100</f>
        <v>63.932528526542086</v>
      </c>
      <c r="F24" s="406">
        <v>18141</v>
      </c>
      <c r="G24" s="407">
        <v>11598</v>
      </c>
      <c r="H24" s="408">
        <f>G24/F24*100</f>
        <v>63.932528526542086</v>
      </c>
      <c r="I24" s="406"/>
      <c r="J24" s="409"/>
      <c r="K24" s="410"/>
      <c r="L24" s="423"/>
      <c r="M24" s="412"/>
      <c r="N24" s="419"/>
      <c r="O24" s="593"/>
      <c r="P24" s="601"/>
      <c r="Q24" s="594"/>
      <c r="R24" s="424"/>
      <c r="S24" s="409"/>
      <c r="T24" s="410"/>
      <c r="U24" s="416"/>
      <c r="V24" s="417"/>
      <c r="W24" s="418"/>
    </row>
    <row r="25" spans="1:23" s="401" customFormat="1" ht="15.75">
      <c r="A25" s="449" t="s">
        <v>14</v>
      </c>
      <c r="B25" s="402">
        <f t="shared" si="2"/>
        <v>25781</v>
      </c>
      <c r="C25" s="403">
        <f t="shared" si="4"/>
        <v>24816</v>
      </c>
      <c r="D25" s="404">
        <f t="shared" si="3"/>
        <v>25574</v>
      </c>
      <c r="E25" s="405">
        <f>D25/C25*100</f>
        <v>103.05448098001288</v>
      </c>
      <c r="F25" s="406">
        <v>23844</v>
      </c>
      <c r="G25" s="407">
        <v>22995</v>
      </c>
      <c r="H25" s="408">
        <f>G25/F25*100</f>
        <v>96.43935581278309</v>
      </c>
      <c r="I25" s="406">
        <v>972</v>
      </c>
      <c r="J25" s="409">
        <v>2569</v>
      </c>
      <c r="K25" s="410">
        <f>J25/I25*100</f>
        <v>264.30041152263374</v>
      </c>
      <c r="L25" s="423"/>
      <c r="M25" s="412">
        <v>10</v>
      </c>
      <c r="N25" s="413"/>
      <c r="O25" s="591"/>
      <c r="P25" s="600"/>
      <c r="Q25" s="592"/>
      <c r="R25" s="424">
        <v>220</v>
      </c>
      <c r="S25" s="409">
        <v>207</v>
      </c>
      <c r="T25" s="410">
        <f>S25/R25*100</f>
        <v>94.0909090909091</v>
      </c>
      <c r="U25" s="416"/>
      <c r="V25" s="417"/>
      <c r="W25" s="418"/>
    </row>
    <row r="26" spans="1:23" ht="15.75">
      <c r="A26" s="174" t="s">
        <v>83</v>
      </c>
      <c r="B26" s="194">
        <f>SUM(B6:B25)</f>
        <v>267654</v>
      </c>
      <c r="C26" s="175">
        <f>SUM(F26,I26,L26)</f>
        <v>264201</v>
      </c>
      <c r="D26" s="176">
        <f>SUM(D6:D25)</f>
        <v>262097</v>
      </c>
      <c r="E26" s="233">
        <f>D26/C26*100</f>
        <v>99.20363662514525</v>
      </c>
      <c r="F26" s="177">
        <f>SUM(F5:F25)</f>
        <v>250201</v>
      </c>
      <c r="G26" s="178">
        <f>SUM(G6:G25)</f>
        <v>249632</v>
      </c>
      <c r="H26" s="235">
        <f>G26/F26*100</f>
        <v>99.7725828433939</v>
      </c>
      <c r="I26" s="177">
        <f>SUM(I5:I25)</f>
        <v>13540</v>
      </c>
      <c r="J26" s="178">
        <f>SUM(J6:J25)</f>
        <v>12103</v>
      </c>
      <c r="K26" s="237">
        <f>J26/I26*100</f>
        <v>89.38700147710487</v>
      </c>
      <c r="L26" s="179">
        <f>SUM(L5:L25)</f>
        <v>460</v>
      </c>
      <c r="M26" s="178">
        <f>SUM(M6:M25)</f>
        <v>212</v>
      </c>
      <c r="N26" s="238">
        <f>M26/L26*100</f>
        <v>46.08695652173913</v>
      </c>
      <c r="O26" s="602">
        <f>SUM(O5:O25)</f>
        <v>0</v>
      </c>
      <c r="P26" s="603">
        <f>SUM(P5:P25)</f>
        <v>150</v>
      </c>
      <c r="Q26" s="604"/>
      <c r="R26" s="180">
        <f>SUM(R5:R25)</f>
        <v>5259</v>
      </c>
      <c r="S26" s="178">
        <f>SUM(S6:S25)</f>
        <v>5408</v>
      </c>
      <c r="T26" s="181">
        <f>S26/R26*100</f>
        <v>102.83323825822399</v>
      </c>
      <c r="U26" s="179">
        <f>SUM(U5:U25)</f>
        <v>0</v>
      </c>
      <c r="V26" s="182">
        <f>SUM(V5:V25)</f>
        <v>149</v>
      </c>
      <c r="W26" s="173"/>
    </row>
    <row r="27" spans="1:23" ht="16.5" thickBot="1">
      <c r="A27" s="183" t="s">
        <v>15</v>
      </c>
      <c r="B27" s="196">
        <f>D27+S27</f>
        <v>230891</v>
      </c>
      <c r="C27" s="184">
        <v>267690</v>
      </c>
      <c r="D27" s="185">
        <v>226815</v>
      </c>
      <c r="E27" s="234">
        <v>84.73047181441218</v>
      </c>
      <c r="F27" s="186">
        <v>240813</v>
      </c>
      <c r="G27" s="187">
        <v>210652</v>
      </c>
      <c r="H27" s="236">
        <v>87.47534393907306</v>
      </c>
      <c r="I27" s="186">
        <v>26797</v>
      </c>
      <c r="J27" s="187">
        <v>15882</v>
      </c>
      <c r="K27" s="188">
        <v>59.26782848826361</v>
      </c>
      <c r="L27" s="189">
        <v>80</v>
      </c>
      <c r="M27" s="190">
        <v>281</v>
      </c>
      <c r="N27" s="191">
        <v>351.25</v>
      </c>
      <c r="O27" s="595">
        <v>0</v>
      </c>
      <c r="P27" s="596">
        <v>50</v>
      </c>
      <c r="Q27" s="597">
        <v>0</v>
      </c>
      <c r="R27" s="186">
        <v>3450</v>
      </c>
      <c r="S27" s="187">
        <v>4076</v>
      </c>
      <c r="T27" s="188">
        <v>118.14492753623189</v>
      </c>
      <c r="U27" s="192">
        <v>0</v>
      </c>
      <c r="V27" s="190">
        <v>0</v>
      </c>
      <c r="W27" s="188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70" t="s">
        <v>88</v>
      </c>
      <c r="B1" s="671"/>
      <c r="C1" s="671"/>
      <c r="D1" s="671"/>
      <c r="E1" s="671"/>
      <c r="F1" s="671"/>
      <c r="G1" s="672"/>
      <c r="H1" s="673"/>
      <c r="I1" s="673"/>
      <c r="J1" s="673"/>
      <c r="K1" s="673"/>
      <c r="L1" s="453">
        <v>43354</v>
      </c>
    </row>
    <row r="2" spans="1:9" ht="19.5" thickBot="1">
      <c r="A2" s="454"/>
      <c r="F2" s="680"/>
      <c r="G2" s="680"/>
      <c r="H2" s="681"/>
      <c r="I2" s="681"/>
    </row>
    <row r="3" spans="1:12" ht="19.5" thickBot="1">
      <c r="A3" s="682" t="s">
        <v>89</v>
      </c>
      <c r="B3" s="683" t="s">
        <v>90</v>
      </c>
      <c r="C3" s="684"/>
      <c r="D3" s="684"/>
      <c r="E3" s="684"/>
      <c r="F3" s="684"/>
      <c r="G3" s="684"/>
      <c r="H3" s="684"/>
      <c r="I3" s="685"/>
      <c r="J3" s="674" t="s">
        <v>91</v>
      </c>
      <c r="K3" s="675"/>
      <c r="L3" s="676"/>
    </row>
    <row r="4" spans="1:12" ht="19.5" thickBot="1">
      <c r="A4" s="682"/>
      <c r="B4" s="683" t="s">
        <v>92</v>
      </c>
      <c r="C4" s="684"/>
      <c r="D4" s="684"/>
      <c r="E4" s="684"/>
      <c r="F4" s="684" t="s">
        <v>93</v>
      </c>
      <c r="G4" s="684"/>
      <c r="H4" s="684"/>
      <c r="I4" s="685"/>
      <c r="J4" s="677"/>
      <c r="K4" s="678"/>
      <c r="L4" s="679"/>
    </row>
    <row r="5" spans="1:12" ht="19.5" thickBot="1">
      <c r="A5" s="682"/>
      <c r="B5" s="455" t="s">
        <v>94</v>
      </c>
      <c r="C5" s="455" t="s">
        <v>95</v>
      </c>
      <c r="D5" s="455" t="s">
        <v>96</v>
      </c>
      <c r="E5" s="456" t="s">
        <v>0</v>
      </c>
      <c r="F5" s="457" t="s">
        <v>94</v>
      </c>
      <c r="G5" s="455" t="s">
        <v>95</v>
      </c>
      <c r="H5" s="455" t="s">
        <v>96</v>
      </c>
      <c r="I5" s="458" t="s">
        <v>0</v>
      </c>
      <c r="J5" s="459" t="s">
        <v>94</v>
      </c>
      <c r="K5" s="460" t="s">
        <v>97</v>
      </c>
      <c r="L5" s="461" t="s">
        <v>0</v>
      </c>
    </row>
    <row r="6" spans="1:12" ht="18.75">
      <c r="A6" s="462" t="s">
        <v>1</v>
      </c>
      <c r="B6" s="463">
        <v>469</v>
      </c>
      <c r="C6" s="464">
        <v>469</v>
      </c>
      <c r="D6" s="464">
        <v>469</v>
      </c>
      <c r="E6" s="465">
        <f aca="true" t="shared" si="0" ref="E6:E27">D6/B6*100</f>
        <v>100</v>
      </c>
      <c r="F6" s="466">
        <v>0</v>
      </c>
      <c r="G6" s="467"/>
      <c r="H6" s="467"/>
      <c r="I6" s="468"/>
      <c r="J6" s="469">
        <v>0</v>
      </c>
      <c r="K6" s="470"/>
      <c r="L6" s="471"/>
    </row>
    <row r="7" spans="1:12" ht="18.75">
      <c r="A7" s="472" t="s">
        <v>17</v>
      </c>
      <c r="B7" s="469">
        <v>5130</v>
      </c>
      <c r="C7" s="473">
        <v>5130</v>
      </c>
      <c r="D7" s="473">
        <v>5130</v>
      </c>
      <c r="E7" s="471">
        <f t="shared" si="0"/>
        <v>100</v>
      </c>
      <c r="F7" s="474">
        <v>4953</v>
      </c>
      <c r="G7" s="470">
        <v>4953</v>
      </c>
      <c r="H7" s="470">
        <v>4953</v>
      </c>
      <c r="I7" s="475">
        <f aca="true" t="shared" si="1" ref="I7:I27">H7/F7*100</f>
        <v>100</v>
      </c>
      <c r="J7" s="469">
        <v>4770</v>
      </c>
      <c r="K7" s="470">
        <v>2967</v>
      </c>
      <c r="L7" s="471">
        <f aca="true" t="shared" si="2" ref="L7:L27">K7/J7*100</f>
        <v>62.20125786163522</v>
      </c>
    </row>
    <row r="8" spans="1:12" ht="18.75">
      <c r="A8" s="472" t="s">
        <v>18</v>
      </c>
      <c r="B8" s="469">
        <v>5409</v>
      </c>
      <c r="C8" s="473">
        <v>5409</v>
      </c>
      <c r="D8" s="473">
        <v>5409</v>
      </c>
      <c r="E8" s="471">
        <f t="shared" si="0"/>
        <v>100</v>
      </c>
      <c r="F8" s="474">
        <v>1600</v>
      </c>
      <c r="G8" s="470">
        <v>1600</v>
      </c>
      <c r="H8" s="470">
        <v>1600</v>
      </c>
      <c r="I8" s="475">
        <f t="shared" si="1"/>
        <v>100</v>
      </c>
      <c r="J8" s="469">
        <v>8116</v>
      </c>
      <c r="K8" s="470">
        <v>3819</v>
      </c>
      <c r="L8" s="471">
        <f t="shared" si="2"/>
        <v>47.0551996057171</v>
      </c>
    </row>
    <row r="9" spans="1:12" ht="18.75">
      <c r="A9" s="472" t="s">
        <v>2</v>
      </c>
      <c r="B9" s="469">
        <v>2634</v>
      </c>
      <c r="C9" s="473">
        <v>2634</v>
      </c>
      <c r="D9" s="473">
        <v>2634</v>
      </c>
      <c r="E9" s="471">
        <f t="shared" si="0"/>
        <v>100</v>
      </c>
      <c r="F9" s="474">
        <v>3546</v>
      </c>
      <c r="G9" s="470">
        <v>3546</v>
      </c>
      <c r="H9" s="470">
        <v>3546</v>
      </c>
      <c r="I9" s="475">
        <f t="shared" si="1"/>
        <v>100</v>
      </c>
      <c r="J9" s="469">
        <v>1850</v>
      </c>
      <c r="K9" s="470">
        <v>1410</v>
      </c>
      <c r="L9" s="471">
        <f t="shared" si="2"/>
        <v>76.21621621621621</v>
      </c>
    </row>
    <row r="10" spans="1:12" ht="18.75">
      <c r="A10" s="472" t="s">
        <v>3</v>
      </c>
      <c r="B10" s="469">
        <v>1097</v>
      </c>
      <c r="C10" s="473">
        <v>1097</v>
      </c>
      <c r="D10" s="473">
        <v>1097</v>
      </c>
      <c r="E10" s="471">
        <f t="shared" si="0"/>
        <v>100</v>
      </c>
      <c r="F10" s="474">
        <v>265</v>
      </c>
      <c r="G10" s="470">
        <v>265</v>
      </c>
      <c r="H10" s="470">
        <v>265</v>
      </c>
      <c r="I10" s="475">
        <f t="shared" si="1"/>
        <v>100</v>
      </c>
      <c r="J10" s="469">
        <v>19013</v>
      </c>
      <c r="K10" s="470">
        <v>6042</v>
      </c>
      <c r="L10" s="471">
        <f t="shared" si="2"/>
        <v>31.7782569820649</v>
      </c>
    </row>
    <row r="11" spans="1:12" ht="18.75">
      <c r="A11" s="472" t="s">
        <v>19</v>
      </c>
      <c r="B11" s="469">
        <v>2682</v>
      </c>
      <c r="C11" s="473">
        <v>2682</v>
      </c>
      <c r="D11" s="473">
        <v>2682</v>
      </c>
      <c r="E11" s="471">
        <f t="shared" si="0"/>
        <v>100</v>
      </c>
      <c r="F11" s="474">
        <v>7254</v>
      </c>
      <c r="G11" s="470">
        <v>7254</v>
      </c>
      <c r="H11" s="470">
        <v>7254</v>
      </c>
      <c r="I11" s="475">
        <f t="shared" si="1"/>
        <v>100</v>
      </c>
      <c r="J11" s="469">
        <v>20890</v>
      </c>
      <c r="K11" s="470">
        <v>14000</v>
      </c>
      <c r="L11" s="471">
        <f t="shared" si="2"/>
        <v>67.01771182383915</v>
      </c>
    </row>
    <row r="12" spans="1:12" ht="18.75">
      <c r="A12" s="472" t="s">
        <v>4</v>
      </c>
      <c r="B12" s="469">
        <v>4540</v>
      </c>
      <c r="C12" s="473">
        <v>4540</v>
      </c>
      <c r="D12" s="473">
        <v>4540</v>
      </c>
      <c r="E12" s="471">
        <f t="shared" si="0"/>
        <v>100</v>
      </c>
      <c r="F12" s="474">
        <v>4805</v>
      </c>
      <c r="G12" s="470">
        <v>4805</v>
      </c>
      <c r="H12" s="470">
        <v>4805</v>
      </c>
      <c r="I12" s="475">
        <f t="shared" si="1"/>
        <v>100</v>
      </c>
      <c r="J12" s="469">
        <v>27525</v>
      </c>
      <c r="K12" s="470">
        <v>12851</v>
      </c>
      <c r="L12" s="471">
        <f t="shared" si="2"/>
        <v>46.688465031789285</v>
      </c>
    </row>
    <row r="13" spans="1:12" ht="18.75">
      <c r="A13" s="472" t="s">
        <v>5</v>
      </c>
      <c r="B13" s="469">
        <v>4221</v>
      </c>
      <c r="C13" s="473">
        <v>4221</v>
      </c>
      <c r="D13" s="473">
        <v>4221</v>
      </c>
      <c r="E13" s="471">
        <f t="shared" si="0"/>
        <v>100</v>
      </c>
      <c r="F13" s="474">
        <v>5635</v>
      </c>
      <c r="G13" s="470">
        <v>5635</v>
      </c>
      <c r="H13" s="470">
        <v>5635</v>
      </c>
      <c r="I13" s="475">
        <f t="shared" si="1"/>
        <v>100</v>
      </c>
      <c r="J13" s="469">
        <v>50819</v>
      </c>
      <c r="K13" s="470">
        <v>37591</v>
      </c>
      <c r="L13" s="471">
        <f t="shared" si="2"/>
        <v>73.97036541451033</v>
      </c>
    </row>
    <row r="14" spans="1:12" ht="18.75">
      <c r="A14" s="472" t="s">
        <v>6</v>
      </c>
      <c r="B14" s="469">
        <v>2453</v>
      </c>
      <c r="C14" s="473">
        <v>2453</v>
      </c>
      <c r="D14" s="473">
        <v>2453</v>
      </c>
      <c r="E14" s="471">
        <f t="shared" si="0"/>
        <v>100</v>
      </c>
      <c r="F14" s="474">
        <v>489</v>
      </c>
      <c r="G14" s="470">
        <v>489</v>
      </c>
      <c r="H14" s="470">
        <v>489</v>
      </c>
      <c r="I14" s="475">
        <f t="shared" si="1"/>
        <v>100</v>
      </c>
      <c r="J14" s="469">
        <v>14437</v>
      </c>
      <c r="K14" s="470">
        <v>5825</v>
      </c>
      <c r="L14" s="471">
        <f t="shared" si="2"/>
        <v>40.34771766987602</v>
      </c>
    </row>
    <row r="15" spans="1:12" ht="18.75">
      <c r="A15" s="472" t="s">
        <v>7</v>
      </c>
      <c r="B15" s="469">
        <v>702</v>
      </c>
      <c r="C15" s="473">
        <v>702</v>
      </c>
      <c r="D15" s="473">
        <v>702</v>
      </c>
      <c r="E15" s="471">
        <f t="shared" si="0"/>
        <v>100</v>
      </c>
      <c r="F15" s="474">
        <v>1320</v>
      </c>
      <c r="G15" s="470">
        <v>1320</v>
      </c>
      <c r="H15" s="470">
        <v>1320</v>
      </c>
      <c r="I15" s="475">
        <f t="shared" si="1"/>
        <v>100</v>
      </c>
      <c r="J15" s="469">
        <v>18821</v>
      </c>
      <c r="K15" s="470">
        <v>15650</v>
      </c>
      <c r="L15" s="471">
        <f t="shared" si="2"/>
        <v>83.15179852292653</v>
      </c>
    </row>
    <row r="16" spans="1:12" ht="18.75">
      <c r="A16" s="472" t="s">
        <v>8</v>
      </c>
      <c r="B16" s="469">
        <v>2899</v>
      </c>
      <c r="C16" s="473">
        <v>2899</v>
      </c>
      <c r="D16" s="473">
        <v>2899</v>
      </c>
      <c r="E16" s="471">
        <f t="shared" si="0"/>
        <v>100</v>
      </c>
      <c r="F16" s="474">
        <v>783</v>
      </c>
      <c r="G16" s="470">
        <v>783</v>
      </c>
      <c r="H16" s="470">
        <v>783</v>
      </c>
      <c r="I16" s="475">
        <f t="shared" si="1"/>
        <v>100</v>
      </c>
      <c r="J16" s="469">
        <v>25219</v>
      </c>
      <c r="K16" s="470">
        <v>18950</v>
      </c>
      <c r="L16" s="471">
        <f t="shared" si="2"/>
        <v>75.14175819818391</v>
      </c>
    </row>
    <row r="17" spans="1:12" ht="18.75">
      <c r="A17" s="472" t="s">
        <v>9</v>
      </c>
      <c r="B17" s="469">
        <v>1880</v>
      </c>
      <c r="C17" s="473">
        <v>1880</v>
      </c>
      <c r="D17" s="473">
        <v>1880</v>
      </c>
      <c r="E17" s="471">
        <f t="shared" si="0"/>
        <v>100</v>
      </c>
      <c r="F17" s="474">
        <v>453</v>
      </c>
      <c r="G17" s="470">
        <v>453</v>
      </c>
      <c r="H17" s="470">
        <v>453</v>
      </c>
      <c r="I17" s="475">
        <f t="shared" si="1"/>
        <v>100</v>
      </c>
      <c r="J17" s="469">
        <v>13552</v>
      </c>
      <c r="K17" s="470">
        <v>6635</v>
      </c>
      <c r="L17" s="471">
        <f t="shared" si="2"/>
        <v>48.959563164108616</v>
      </c>
    </row>
    <row r="18" spans="1:12" ht="18.75">
      <c r="A18" s="472" t="s">
        <v>20</v>
      </c>
      <c r="B18" s="469">
        <v>3461</v>
      </c>
      <c r="C18" s="473">
        <v>3461</v>
      </c>
      <c r="D18" s="473">
        <v>3461</v>
      </c>
      <c r="E18" s="471">
        <f t="shared" si="0"/>
        <v>100</v>
      </c>
      <c r="F18" s="474">
        <v>878</v>
      </c>
      <c r="G18" s="470">
        <v>878</v>
      </c>
      <c r="H18" s="470">
        <v>878</v>
      </c>
      <c r="I18" s="475">
        <f t="shared" si="1"/>
        <v>100</v>
      </c>
      <c r="J18" s="469">
        <v>26961</v>
      </c>
      <c r="K18" s="470">
        <v>17980</v>
      </c>
      <c r="L18" s="471">
        <f t="shared" si="2"/>
        <v>66.68892103408626</v>
      </c>
    </row>
    <row r="19" spans="1:12" ht="18.75">
      <c r="A19" s="472" t="s">
        <v>10</v>
      </c>
      <c r="B19" s="469">
        <v>1881</v>
      </c>
      <c r="C19" s="473">
        <v>1881</v>
      </c>
      <c r="D19" s="473">
        <v>1881</v>
      </c>
      <c r="E19" s="471">
        <f t="shared" si="0"/>
        <v>100</v>
      </c>
      <c r="F19" s="474">
        <v>2181</v>
      </c>
      <c r="G19" s="470">
        <v>2181</v>
      </c>
      <c r="H19" s="470">
        <v>2181</v>
      </c>
      <c r="I19" s="475">
        <f t="shared" si="1"/>
        <v>100</v>
      </c>
      <c r="J19" s="469">
        <v>12758</v>
      </c>
      <c r="K19" s="470">
        <v>4079</v>
      </c>
      <c r="L19" s="471">
        <f t="shared" si="2"/>
        <v>31.972095939802475</v>
      </c>
    </row>
    <row r="20" spans="1:12" ht="18.75">
      <c r="A20" s="472" t="s">
        <v>11</v>
      </c>
      <c r="B20" s="469">
        <v>2103</v>
      </c>
      <c r="C20" s="473">
        <v>2103</v>
      </c>
      <c r="D20" s="473">
        <v>2103</v>
      </c>
      <c r="E20" s="471">
        <f t="shared" si="0"/>
        <v>100</v>
      </c>
      <c r="F20" s="474">
        <v>3410</v>
      </c>
      <c r="G20" s="470">
        <v>3410</v>
      </c>
      <c r="H20" s="470">
        <v>3410</v>
      </c>
      <c r="I20" s="475">
        <f t="shared" si="1"/>
        <v>100</v>
      </c>
      <c r="J20" s="469">
        <v>17544</v>
      </c>
      <c r="K20" s="470">
        <v>4360</v>
      </c>
      <c r="L20" s="471">
        <f t="shared" si="2"/>
        <v>24.851801185590517</v>
      </c>
    </row>
    <row r="21" spans="1:12" ht="18.75">
      <c r="A21" s="472" t="s">
        <v>21</v>
      </c>
      <c r="B21" s="469">
        <v>1902</v>
      </c>
      <c r="C21" s="473">
        <v>1902</v>
      </c>
      <c r="D21" s="473">
        <v>1902</v>
      </c>
      <c r="E21" s="471">
        <f t="shared" si="0"/>
        <v>100</v>
      </c>
      <c r="F21" s="474">
        <v>2362</v>
      </c>
      <c r="G21" s="470">
        <v>2362</v>
      </c>
      <c r="H21" s="470">
        <v>2362</v>
      </c>
      <c r="I21" s="475">
        <f t="shared" si="1"/>
        <v>100</v>
      </c>
      <c r="J21" s="469">
        <v>44263</v>
      </c>
      <c r="K21" s="470">
        <v>11400</v>
      </c>
      <c r="L21" s="471">
        <f t="shared" si="2"/>
        <v>25.755145381018007</v>
      </c>
    </row>
    <row r="22" spans="1:12" ht="18.75">
      <c r="A22" s="472" t="s">
        <v>22</v>
      </c>
      <c r="B22" s="469">
        <v>3589</v>
      </c>
      <c r="C22" s="473">
        <v>3589</v>
      </c>
      <c r="D22" s="473">
        <v>3589</v>
      </c>
      <c r="E22" s="471">
        <f t="shared" si="0"/>
        <v>100</v>
      </c>
      <c r="F22" s="474">
        <v>2275</v>
      </c>
      <c r="G22" s="470">
        <v>2275</v>
      </c>
      <c r="H22" s="470">
        <v>2275</v>
      </c>
      <c r="I22" s="475">
        <f t="shared" si="1"/>
        <v>100</v>
      </c>
      <c r="J22" s="469">
        <v>19425</v>
      </c>
      <c r="K22" s="470">
        <v>5500</v>
      </c>
      <c r="L22" s="471">
        <f t="shared" si="2"/>
        <v>28.314028314028317</v>
      </c>
    </row>
    <row r="23" spans="1:12" ht="18.75">
      <c r="A23" s="472" t="s">
        <v>12</v>
      </c>
      <c r="B23" s="469">
        <v>3388</v>
      </c>
      <c r="C23" s="473">
        <v>3388</v>
      </c>
      <c r="D23" s="473">
        <v>3388</v>
      </c>
      <c r="E23" s="471">
        <f t="shared" si="0"/>
        <v>100</v>
      </c>
      <c r="F23" s="474">
        <v>1533</v>
      </c>
      <c r="G23" s="470">
        <v>1533</v>
      </c>
      <c r="H23" s="470">
        <v>1533</v>
      </c>
      <c r="I23" s="475">
        <f t="shared" si="1"/>
        <v>100</v>
      </c>
      <c r="J23" s="469">
        <v>15903</v>
      </c>
      <c r="K23" s="470">
        <v>2083</v>
      </c>
      <c r="L23" s="471">
        <f t="shared" si="2"/>
        <v>13.098157580330755</v>
      </c>
    </row>
    <row r="24" spans="1:12" ht="18.75">
      <c r="A24" s="472" t="s">
        <v>13</v>
      </c>
      <c r="B24" s="469">
        <v>3683</v>
      </c>
      <c r="C24" s="473">
        <v>3683</v>
      </c>
      <c r="D24" s="473">
        <v>3683</v>
      </c>
      <c r="E24" s="471">
        <f t="shared" si="0"/>
        <v>100</v>
      </c>
      <c r="F24" s="474">
        <v>3208</v>
      </c>
      <c r="G24" s="470">
        <v>3208</v>
      </c>
      <c r="H24" s="470">
        <v>3208</v>
      </c>
      <c r="I24" s="475">
        <f t="shared" si="1"/>
        <v>100</v>
      </c>
      <c r="J24" s="469">
        <v>27000</v>
      </c>
      <c r="K24" s="470">
        <v>20050</v>
      </c>
      <c r="L24" s="471">
        <f t="shared" si="2"/>
        <v>74.25925925925925</v>
      </c>
    </row>
    <row r="25" spans="1:12" ht="18.75">
      <c r="A25" s="472" t="s">
        <v>23</v>
      </c>
      <c r="B25" s="469">
        <v>3615</v>
      </c>
      <c r="C25" s="473">
        <v>3615</v>
      </c>
      <c r="D25" s="473">
        <v>3615</v>
      </c>
      <c r="E25" s="471">
        <f t="shared" si="0"/>
        <v>100</v>
      </c>
      <c r="F25" s="474">
        <v>1473</v>
      </c>
      <c r="G25" s="470">
        <v>1473</v>
      </c>
      <c r="H25" s="470">
        <v>1473</v>
      </c>
      <c r="I25" s="475">
        <f t="shared" si="1"/>
        <v>100</v>
      </c>
      <c r="J25" s="469">
        <v>64312</v>
      </c>
      <c r="K25" s="470">
        <v>21183</v>
      </c>
      <c r="L25" s="471">
        <f t="shared" si="2"/>
        <v>32.93786540614504</v>
      </c>
    </row>
    <row r="26" spans="1:13" ht="19.5" thickBot="1">
      <c r="A26" s="476" t="s">
        <v>14</v>
      </c>
      <c r="B26" s="477">
        <v>4332</v>
      </c>
      <c r="C26" s="478">
        <v>4332</v>
      </c>
      <c r="D26" s="478">
        <v>4332</v>
      </c>
      <c r="E26" s="479">
        <f t="shared" si="0"/>
        <v>100</v>
      </c>
      <c r="F26" s="480">
        <v>3130</v>
      </c>
      <c r="G26" s="481">
        <v>3130</v>
      </c>
      <c r="H26" s="481">
        <v>3130</v>
      </c>
      <c r="I26" s="482">
        <f t="shared" si="1"/>
        <v>100</v>
      </c>
      <c r="J26" s="469">
        <v>56588.07</v>
      </c>
      <c r="K26" s="470">
        <v>28568</v>
      </c>
      <c r="L26" s="471">
        <f t="shared" si="2"/>
        <v>50.48413914805718</v>
      </c>
      <c r="M26" s="452"/>
    </row>
    <row r="27" spans="1:12" ht="19.5" thickBot="1">
      <c r="A27" s="483" t="s">
        <v>83</v>
      </c>
      <c r="B27" s="483">
        <f>SUM(B6:B26)</f>
        <v>62070</v>
      </c>
      <c r="C27" s="483">
        <f>SUM(C6:C26)</f>
        <v>62070</v>
      </c>
      <c r="D27" s="483">
        <f>SUM(D6:D26)</f>
        <v>62070</v>
      </c>
      <c r="E27" s="484">
        <f t="shared" si="0"/>
        <v>100</v>
      </c>
      <c r="F27" s="485">
        <f>SUM(F6:F26)</f>
        <v>51553</v>
      </c>
      <c r="G27" s="485">
        <f>SUM(G6:G26)</f>
        <v>51553</v>
      </c>
      <c r="H27" s="485">
        <f>SUM(H6:H26)</f>
        <v>51553</v>
      </c>
      <c r="I27" s="486">
        <f t="shared" si="1"/>
        <v>100</v>
      </c>
      <c r="J27" s="485">
        <f>SUM(J6:J26)</f>
        <v>489766.07</v>
      </c>
      <c r="K27" s="485">
        <f>SUM(K6:K26)</f>
        <v>240943</v>
      </c>
      <c r="L27" s="484">
        <f t="shared" si="2"/>
        <v>49.19552716259009</v>
      </c>
    </row>
    <row r="28" spans="1:12" ht="18.75" customHeight="1" thickBot="1">
      <c r="A28" s="487" t="s">
        <v>98</v>
      </c>
      <c r="B28" s="488">
        <v>67632</v>
      </c>
      <c r="C28" s="489">
        <v>67632</v>
      </c>
      <c r="D28" s="489">
        <v>67632</v>
      </c>
      <c r="E28" s="490">
        <v>100</v>
      </c>
      <c r="F28" s="491">
        <v>56796</v>
      </c>
      <c r="G28" s="489">
        <v>49599</v>
      </c>
      <c r="H28" s="489">
        <v>49599</v>
      </c>
      <c r="I28" s="492">
        <v>87.32833298119586</v>
      </c>
      <c r="J28" s="493">
        <v>527458</v>
      </c>
      <c r="K28" s="494">
        <v>130157</v>
      </c>
      <c r="L28" s="495">
        <v>24.676277542477315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20.25390625" style="496" customWidth="1"/>
    <col min="2" max="2" width="8.00390625" style="496" customWidth="1"/>
    <col min="3" max="3" width="9.25390625" style="496" bestFit="1" customWidth="1"/>
    <col min="4" max="4" width="8.625" style="496" customWidth="1"/>
    <col min="5" max="5" width="7.25390625" style="496" customWidth="1"/>
    <col min="6" max="6" width="8.00390625" style="496" customWidth="1"/>
    <col min="7" max="7" width="8.125" style="496" customWidth="1"/>
    <col min="8" max="8" width="9.25390625" style="496" bestFit="1" customWidth="1"/>
    <col min="9" max="9" width="8.375" style="496" customWidth="1"/>
    <col min="10" max="10" width="8.00390625" style="496" customWidth="1"/>
    <col min="11" max="11" width="8.00390625" style="496" bestFit="1" customWidth="1"/>
    <col min="12" max="12" width="8.375" style="496" bestFit="1" customWidth="1"/>
    <col min="13" max="13" width="8.25390625" style="496" customWidth="1"/>
    <col min="14" max="14" width="8.75390625" style="496" customWidth="1"/>
    <col min="15" max="15" width="7.00390625" style="496" customWidth="1"/>
    <col min="16" max="16" width="6.125" style="496" customWidth="1"/>
    <col min="17" max="17" width="14.125" style="496" customWidth="1"/>
    <col min="18" max="18" width="9.25390625" style="496" bestFit="1" customWidth="1"/>
    <col min="19" max="19" width="14.875" style="496" customWidth="1"/>
    <col min="20" max="20" width="9.125" style="496" customWidth="1"/>
    <col min="21" max="21" width="8.125" style="496" customWidth="1"/>
    <col min="22" max="22" width="14.75390625" style="496" customWidth="1"/>
    <col min="23" max="23" width="9.125" style="496" bestFit="1" customWidth="1"/>
    <col min="24" max="24" width="14.00390625" style="496" customWidth="1"/>
    <col min="25" max="25" width="8.25390625" style="496" customWidth="1"/>
    <col min="26" max="26" width="7.125" style="496" customWidth="1"/>
    <col min="27" max="16384" width="9.125" style="496" customWidth="1"/>
  </cols>
  <sheetData>
    <row r="2" spans="2:17" ht="39" customHeight="1">
      <c r="B2" s="693" t="s">
        <v>131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5"/>
      <c r="O2" s="582"/>
      <c r="P2" s="582"/>
      <c r="Q2" s="582"/>
    </row>
    <row r="3" spans="1:26" ht="22.5" customHeight="1" thickBot="1">
      <c r="A3" s="497"/>
      <c r="B3" s="498"/>
      <c r="C3" s="498"/>
      <c r="D3" s="498"/>
      <c r="E3" s="498"/>
      <c r="F3" s="498"/>
      <c r="G3" s="498"/>
      <c r="H3" s="498"/>
      <c r="I3" s="499"/>
      <c r="J3" s="696"/>
      <c r="K3" s="697"/>
      <c r="L3" s="498"/>
      <c r="M3" s="698">
        <v>43354</v>
      </c>
      <c r="N3" s="699"/>
      <c r="O3" s="500"/>
      <c r="P3" s="501"/>
      <c r="Q3" s="502"/>
      <c r="R3" s="583"/>
      <c r="S3" s="584"/>
      <c r="T3" s="497"/>
      <c r="U3" s="497"/>
      <c r="Z3" s="497"/>
    </row>
    <row r="4" spans="1:26" ht="15.75" customHeight="1" thickBot="1">
      <c r="A4" s="686" t="s">
        <v>16</v>
      </c>
      <c r="B4" s="688" t="s">
        <v>99</v>
      </c>
      <c r="C4" s="688"/>
      <c r="D4" s="688"/>
      <c r="E4" s="688"/>
      <c r="F4" s="688"/>
      <c r="G4" s="689" t="s">
        <v>100</v>
      </c>
      <c r="H4" s="689"/>
      <c r="I4" s="689"/>
      <c r="J4" s="689"/>
      <c r="K4" s="689"/>
      <c r="L4" s="690" t="s">
        <v>101</v>
      </c>
      <c r="M4" s="691"/>
      <c r="N4" s="691"/>
      <c r="O4" s="691"/>
      <c r="P4" s="692"/>
      <c r="Q4" s="694" t="s">
        <v>102</v>
      </c>
      <c r="R4" s="691"/>
      <c r="S4" s="691"/>
      <c r="T4" s="691"/>
      <c r="U4" s="692"/>
      <c r="V4" s="694" t="s">
        <v>103</v>
      </c>
      <c r="W4" s="691"/>
      <c r="X4" s="691"/>
      <c r="Y4" s="691"/>
      <c r="Z4" s="695"/>
    </row>
    <row r="5" spans="1:26" ht="40.5" customHeight="1" thickBot="1">
      <c r="A5" s="687"/>
      <c r="B5" s="503" t="s">
        <v>104</v>
      </c>
      <c r="C5" s="504" t="s">
        <v>105</v>
      </c>
      <c r="D5" s="504" t="s">
        <v>106</v>
      </c>
      <c r="E5" s="505" t="s">
        <v>107</v>
      </c>
      <c r="F5" s="506" t="s">
        <v>0</v>
      </c>
      <c r="G5" s="503" t="s">
        <v>104</v>
      </c>
      <c r="H5" s="505" t="s">
        <v>105</v>
      </c>
      <c r="I5" s="504" t="s">
        <v>106</v>
      </c>
      <c r="J5" s="505" t="s">
        <v>107</v>
      </c>
      <c r="K5" s="506" t="s">
        <v>0</v>
      </c>
      <c r="L5" s="503" t="s">
        <v>104</v>
      </c>
      <c r="M5" s="505" t="s">
        <v>105</v>
      </c>
      <c r="N5" s="504" t="s">
        <v>106</v>
      </c>
      <c r="O5" s="505" t="s">
        <v>107</v>
      </c>
      <c r="P5" s="506" t="s">
        <v>0</v>
      </c>
      <c r="Q5" s="585" t="s">
        <v>104</v>
      </c>
      <c r="R5" s="586" t="s">
        <v>105</v>
      </c>
      <c r="S5" s="504" t="s">
        <v>106</v>
      </c>
      <c r="T5" s="504" t="s">
        <v>107</v>
      </c>
      <c r="U5" s="506" t="s">
        <v>0</v>
      </c>
      <c r="V5" s="503" t="s">
        <v>104</v>
      </c>
      <c r="W5" s="505" t="s">
        <v>105</v>
      </c>
      <c r="X5" s="504" t="s">
        <v>106</v>
      </c>
      <c r="Y5" s="504" t="s">
        <v>107</v>
      </c>
      <c r="Z5" s="506" t="s">
        <v>0</v>
      </c>
    </row>
    <row r="6" spans="1:26" ht="15.75">
      <c r="A6" s="507" t="s">
        <v>1</v>
      </c>
      <c r="B6" s="508">
        <v>420</v>
      </c>
      <c r="C6" s="508">
        <v>18</v>
      </c>
      <c r="D6" s="509">
        <v>404</v>
      </c>
      <c r="E6" s="509">
        <f aca="true" t="shared" si="0" ref="E6:E27">C6+D6</f>
        <v>422</v>
      </c>
      <c r="F6" s="510">
        <f>E6/B6*100</f>
        <v>100.47619047619048</v>
      </c>
      <c r="G6" s="508">
        <v>0</v>
      </c>
      <c r="H6" s="508">
        <v>0</v>
      </c>
      <c r="I6" s="511"/>
      <c r="J6" s="509">
        <f aca="true" t="shared" si="1" ref="J6:J26">H6+I6</f>
        <v>0</v>
      </c>
      <c r="K6" s="512">
        <v>0</v>
      </c>
      <c r="L6" s="508">
        <v>0</v>
      </c>
      <c r="M6" s="508">
        <v>0</v>
      </c>
      <c r="N6" s="511"/>
      <c r="O6" s="509">
        <f aca="true" t="shared" si="2" ref="O6:O26">M6+N6</f>
        <v>0</v>
      </c>
      <c r="P6" s="512">
        <v>0</v>
      </c>
      <c r="Q6" s="587">
        <v>0</v>
      </c>
      <c r="R6" s="588">
        <v>0</v>
      </c>
      <c r="S6" s="511"/>
      <c r="T6" s="509">
        <f aca="true" t="shared" si="3" ref="T6:T26">R6+S6</f>
        <v>0</v>
      </c>
      <c r="U6" s="510">
        <v>0</v>
      </c>
      <c r="V6" s="587">
        <v>142</v>
      </c>
      <c r="W6" s="508">
        <v>0</v>
      </c>
      <c r="X6" s="513"/>
      <c r="Y6" s="514">
        <f aca="true" t="shared" si="4" ref="Y6:Y26">W6+X6</f>
        <v>0</v>
      </c>
      <c r="Z6" s="512">
        <f>Y6/V6*100</f>
        <v>0</v>
      </c>
    </row>
    <row r="7" spans="1:26" ht="15.75">
      <c r="A7" s="515" t="s">
        <v>17</v>
      </c>
      <c r="B7" s="508">
        <v>3000</v>
      </c>
      <c r="C7" s="508">
        <v>26</v>
      </c>
      <c r="D7" s="513">
        <v>2910</v>
      </c>
      <c r="E7" s="514">
        <f t="shared" si="0"/>
        <v>2936</v>
      </c>
      <c r="F7" s="512">
        <f aca="true" t="shared" si="5" ref="F7:F27">(E7*100)/B7</f>
        <v>97.86666666666666</v>
      </c>
      <c r="G7" s="508">
        <v>5000</v>
      </c>
      <c r="H7" s="508">
        <v>63</v>
      </c>
      <c r="I7" s="513">
        <v>2080</v>
      </c>
      <c r="J7" s="509">
        <f t="shared" si="1"/>
        <v>2143</v>
      </c>
      <c r="K7" s="512">
        <f aca="true" t="shared" si="6" ref="K7:K22">(J7*100)/G7</f>
        <v>42.86</v>
      </c>
      <c r="L7" s="508">
        <v>1500</v>
      </c>
      <c r="M7" s="508">
        <v>0</v>
      </c>
      <c r="N7" s="513">
        <v>2290</v>
      </c>
      <c r="O7" s="509">
        <f t="shared" si="2"/>
        <v>2290</v>
      </c>
      <c r="P7" s="512">
        <f aca="true" t="shared" si="7" ref="P7:P27">(O7*100)/L7</f>
        <v>152.66666666666666</v>
      </c>
      <c r="Q7" s="587">
        <v>0</v>
      </c>
      <c r="R7" s="588">
        <v>0</v>
      </c>
      <c r="S7" s="513"/>
      <c r="T7" s="509">
        <f t="shared" si="3"/>
        <v>0</v>
      </c>
      <c r="U7" s="512">
        <v>0</v>
      </c>
      <c r="V7" s="587">
        <v>4500</v>
      </c>
      <c r="W7" s="508">
        <v>0</v>
      </c>
      <c r="X7" s="513">
        <v>52</v>
      </c>
      <c r="Y7" s="514">
        <f t="shared" si="4"/>
        <v>52</v>
      </c>
      <c r="Z7" s="512">
        <f aca="true" t="shared" si="8" ref="Z7:Z27">(Y7*100)/V7</f>
        <v>1.1555555555555554</v>
      </c>
    </row>
    <row r="8" spans="1:26" ht="15.75">
      <c r="A8" s="515" t="s">
        <v>18</v>
      </c>
      <c r="B8" s="508">
        <v>2020</v>
      </c>
      <c r="C8" s="508">
        <v>110</v>
      </c>
      <c r="D8" s="513">
        <v>1497</v>
      </c>
      <c r="E8" s="514">
        <f t="shared" si="0"/>
        <v>1607</v>
      </c>
      <c r="F8" s="512">
        <f t="shared" si="5"/>
        <v>79.55445544554455</v>
      </c>
      <c r="G8" s="508">
        <v>3950</v>
      </c>
      <c r="H8" s="508">
        <v>3000</v>
      </c>
      <c r="I8" s="513">
        <v>9155</v>
      </c>
      <c r="J8" s="509">
        <f t="shared" si="1"/>
        <v>12155</v>
      </c>
      <c r="K8" s="512">
        <f t="shared" si="6"/>
        <v>307.72151898734177</v>
      </c>
      <c r="L8" s="508">
        <v>2010</v>
      </c>
      <c r="M8" s="508">
        <v>0</v>
      </c>
      <c r="N8" s="513">
        <v>3800</v>
      </c>
      <c r="O8" s="509">
        <f t="shared" si="2"/>
        <v>3800</v>
      </c>
      <c r="P8" s="512">
        <f t="shared" si="7"/>
        <v>189.0547263681592</v>
      </c>
      <c r="Q8" s="587">
        <v>11500</v>
      </c>
      <c r="R8" s="588">
        <v>2010</v>
      </c>
      <c r="S8" s="513">
        <v>1334</v>
      </c>
      <c r="T8" s="509">
        <f t="shared" si="3"/>
        <v>3344</v>
      </c>
      <c r="U8" s="512">
        <f>(T8*100)/Q8</f>
        <v>29.078260869565216</v>
      </c>
      <c r="V8" s="587">
        <v>18800</v>
      </c>
      <c r="W8" s="508">
        <v>800</v>
      </c>
      <c r="X8" s="513"/>
      <c r="Y8" s="514">
        <f t="shared" si="4"/>
        <v>800</v>
      </c>
      <c r="Z8" s="512">
        <f t="shared" si="8"/>
        <v>4.25531914893617</v>
      </c>
    </row>
    <row r="9" spans="1:26" ht="15.75">
      <c r="A9" s="515" t="s">
        <v>2</v>
      </c>
      <c r="B9" s="508">
        <v>2000</v>
      </c>
      <c r="C9" s="508">
        <v>0</v>
      </c>
      <c r="D9" s="513">
        <v>2000</v>
      </c>
      <c r="E9" s="514">
        <f t="shared" si="0"/>
        <v>2000</v>
      </c>
      <c r="F9" s="512">
        <f t="shared" si="5"/>
        <v>100</v>
      </c>
      <c r="G9" s="508">
        <v>650</v>
      </c>
      <c r="H9" s="508">
        <v>0</v>
      </c>
      <c r="I9" s="513">
        <v>650</v>
      </c>
      <c r="J9" s="509">
        <f t="shared" si="1"/>
        <v>650</v>
      </c>
      <c r="K9" s="512">
        <f t="shared" si="6"/>
        <v>100</v>
      </c>
      <c r="L9" s="508">
        <v>150</v>
      </c>
      <c r="M9" s="508">
        <v>0</v>
      </c>
      <c r="N9" s="513">
        <v>150</v>
      </c>
      <c r="O9" s="509">
        <f t="shared" si="2"/>
        <v>150</v>
      </c>
      <c r="P9" s="512">
        <f t="shared" si="7"/>
        <v>100</v>
      </c>
      <c r="Q9" s="587">
        <v>0</v>
      </c>
      <c r="R9" s="588">
        <v>0</v>
      </c>
      <c r="S9" s="513"/>
      <c r="T9" s="509">
        <f t="shared" si="3"/>
        <v>0</v>
      </c>
      <c r="U9" s="512">
        <v>0</v>
      </c>
      <c r="V9" s="587">
        <v>560</v>
      </c>
      <c r="W9" s="508">
        <v>0</v>
      </c>
      <c r="X9" s="513"/>
      <c r="Y9" s="514">
        <f t="shared" si="4"/>
        <v>0</v>
      </c>
      <c r="Z9" s="512">
        <f t="shared" si="8"/>
        <v>0</v>
      </c>
    </row>
    <row r="10" spans="1:26" ht="15.75">
      <c r="A10" s="515" t="s">
        <v>3</v>
      </c>
      <c r="B10" s="508">
        <v>3500</v>
      </c>
      <c r="C10" s="508">
        <v>350</v>
      </c>
      <c r="D10" s="513">
        <v>3540</v>
      </c>
      <c r="E10" s="514">
        <f t="shared" si="0"/>
        <v>3890</v>
      </c>
      <c r="F10" s="512">
        <f t="shared" si="5"/>
        <v>111.14285714285714</v>
      </c>
      <c r="G10" s="508">
        <v>2000</v>
      </c>
      <c r="H10" s="508">
        <v>0</v>
      </c>
      <c r="I10" s="513">
        <v>2100</v>
      </c>
      <c r="J10" s="509">
        <f t="shared" si="1"/>
        <v>2100</v>
      </c>
      <c r="K10" s="512">
        <f t="shared" si="6"/>
        <v>105</v>
      </c>
      <c r="L10" s="508">
        <v>1400</v>
      </c>
      <c r="M10" s="508">
        <v>200</v>
      </c>
      <c r="N10" s="513">
        <v>600</v>
      </c>
      <c r="O10" s="509">
        <f t="shared" si="2"/>
        <v>800</v>
      </c>
      <c r="P10" s="512">
        <f t="shared" si="7"/>
        <v>57.142857142857146</v>
      </c>
      <c r="Q10" s="587">
        <v>0</v>
      </c>
      <c r="R10" s="588">
        <v>0</v>
      </c>
      <c r="S10" s="513"/>
      <c r="T10" s="509">
        <f t="shared" si="3"/>
        <v>0</v>
      </c>
      <c r="U10" s="512">
        <v>0</v>
      </c>
      <c r="V10" s="587">
        <v>1400</v>
      </c>
      <c r="W10" s="508">
        <v>200</v>
      </c>
      <c r="X10" s="513"/>
      <c r="Y10" s="514">
        <f t="shared" si="4"/>
        <v>200</v>
      </c>
      <c r="Z10" s="512">
        <f t="shared" si="8"/>
        <v>14.285714285714286</v>
      </c>
    </row>
    <row r="11" spans="1:26" ht="15.75">
      <c r="A11" s="515" t="s">
        <v>19</v>
      </c>
      <c r="B11" s="508">
        <v>715</v>
      </c>
      <c r="C11" s="508">
        <v>281</v>
      </c>
      <c r="D11" s="513">
        <v>1920</v>
      </c>
      <c r="E11" s="514">
        <f t="shared" si="0"/>
        <v>2201</v>
      </c>
      <c r="F11" s="512">
        <f t="shared" si="5"/>
        <v>307.83216783216784</v>
      </c>
      <c r="G11" s="508">
        <v>2230</v>
      </c>
      <c r="H11" s="508">
        <v>2341</v>
      </c>
      <c r="I11" s="513">
        <v>1890</v>
      </c>
      <c r="J11" s="509">
        <f t="shared" si="1"/>
        <v>4231</v>
      </c>
      <c r="K11" s="512">
        <f t="shared" si="6"/>
        <v>189.73094170403587</v>
      </c>
      <c r="L11" s="508">
        <v>1895</v>
      </c>
      <c r="M11" s="508">
        <v>1229</v>
      </c>
      <c r="N11" s="513">
        <v>500</v>
      </c>
      <c r="O11" s="509">
        <f t="shared" si="2"/>
        <v>1729</v>
      </c>
      <c r="P11" s="512">
        <f t="shared" si="7"/>
        <v>91.2401055408971</v>
      </c>
      <c r="Q11" s="587">
        <v>5130</v>
      </c>
      <c r="R11" s="588">
        <v>942</v>
      </c>
      <c r="S11" s="513"/>
      <c r="T11" s="509">
        <f t="shared" si="3"/>
        <v>942</v>
      </c>
      <c r="U11" s="512">
        <f>(T11*100)/Q11</f>
        <v>18.362573099415204</v>
      </c>
      <c r="V11" s="587">
        <v>1310</v>
      </c>
      <c r="W11" s="508">
        <v>550</v>
      </c>
      <c r="X11" s="513"/>
      <c r="Y11" s="514">
        <f t="shared" si="4"/>
        <v>550</v>
      </c>
      <c r="Z11" s="512">
        <f t="shared" si="8"/>
        <v>41.98473282442748</v>
      </c>
    </row>
    <row r="12" spans="1:26" ht="15.75">
      <c r="A12" s="515" t="s">
        <v>4</v>
      </c>
      <c r="B12" s="508">
        <v>1020</v>
      </c>
      <c r="C12" s="508">
        <v>250</v>
      </c>
      <c r="D12" s="513">
        <v>1840</v>
      </c>
      <c r="E12" s="514">
        <f t="shared" si="0"/>
        <v>2090</v>
      </c>
      <c r="F12" s="512">
        <f t="shared" si="5"/>
        <v>204.90196078431373</v>
      </c>
      <c r="G12" s="508">
        <v>2100</v>
      </c>
      <c r="H12" s="508">
        <v>2400</v>
      </c>
      <c r="I12" s="513">
        <v>1700</v>
      </c>
      <c r="J12" s="509">
        <f t="shared" si="1"/>
        <v>4100</v>
      </c>
      <c r="K12" s="512">
        <f t="shared" si="6"/>
        <v>195.23809523809524</v>
      </c>
      <c r="L12" s="508">
        <v>1180</v>
      </c>
      <c r="M12" s="508">
        <v>320</v>
      </c>
      <c r="N12" s="513">
        <v>1000</v>
      </c>
      <c r="O12" s="509">
        <f t="shared" si="2"/>
        <v>1320</v>
      </c>
      <c r="P12" s="512">
        <f t="shared" si="7"/>
        <v>111.86440677966101</v>
      </c>
      <c r="Q12" s="587">
        <v>1500</v>
      </c>
      <c r="R12" s="588">
        <v>700</v>
      </c>
      <c r="S12" s="513"/>
      <c r="T12" s="509">
        <f t="shared" si="3"/>
        <v>700</v>
      </c>
      <c r="U12" s="512">
        <f>(T12*100)/Q12</f>
        <v>46.666666666666664</v>
      </c>
      <c r="V12" s="587">
        <v>2500</v>
      </c>
      <c r="W12" s="508">
        <v>380</v>
      </c>
      <c r="X12" s="513"/>
      <c r="Y12" s="514">
        <f t="shared" si="4"/>
        <v>380</v>
      </c>
      <c r="Z12" s="512">
        <f t="shared" si="8"/>
        <v>15.2</v>
      </c>
    </row>
    <row r="13" spans="1:26" ht="15.75">
      <c r="A13" s="515" t="s">
        <v>5</v>
      </c>
      <c r="B13" s="508">
        <v>900</v>
      </c>
      <c r="C13" s="508">
        <v>0</v>
      </c>
      <c r="D13" s="513">
        <v>1639</v>
      </c>
      <c r="E13" s="514">
        <f t="shared" si="0"/>
        <v>1639</v>
      </c>
      <c r="F13" s="512">
        <f t="shared" si="5"/>
        <v>182.11111111111111</v>
      </c>
      <c r="G13" s="508">
        <v>10000</v>
      </c>
      <c r="H13" s="508">
        <v>0</v>
      </c>
      <c r="I13" s="513">
        <v>13565</v>
      </c>
      <c r="J13" s="509">
        <f t="shared" si="1"/>
        <v>13565</v>
      </c>
      <c r="K13" s="512">
        <f t="shared" si="6"/>
        <v>135.65</v>
      </c>
      <c r="L13" s="508">
        <v>3000</v>
      </c>
      <c r="M13" s="508">
        <v>0</v>
      </c>
      <c r="N13" s="513">
        <v>4100</v>
      </c>
      <c r="O13" s="509">
        <f t="shared" si="2"/>
        <v>4100</v>
      </c>
      <c r="P13" s="512">
        <f t="shared" si="7"/>
        <v>136.66666666666666</v>
      </c>
      <c r="Q13" s="587">
        <v>30000</v>
      </c>
      <c r="R13" s="588">
        <v>0</v>
      </c>
      <c r="S13" s="513">
        <v>2800</v>
      </c>
      <c r="T13" s="509">
        <f t="shared" si="3"/>
        <v>2800</v>
      </c>
      <c r="U13" s="512">
        <f>(T13*100)/Q13</f>
        <v>9.333333333333334</v>
      </c>
      <c r="V13" s="587">
        <v>20000</v>
      </c>
      <c r="W13" s="508">
        <v>0</v>
      </c>
      <c r="X13" s="513"/>
      <c r="Y13" s="514">
        <f t="shared" si="4"/>
        <v>0</v>
      </c>
      <c r="Z13" s="512">
        <f t="shared" si="8"/>
        <v>0</v>
      </c>
    </row>
    <row r="14" spans="1:26" ht="15.75">
      <c r="A14" s="515" t="s">
        <v>6</v>
      </c>
      <c r="B14" s="508">
        <v>1190</v>
      </c>
      <c r="C14" s="508">
        <v>50</v>
      </c>
      <c r="D14" s="513">
        <v>2294</v>
      </c>
      <c r="E14" s="514">
        <f t="shared" si="0"/>
        <v>2344</v>
      </c>
      <c r="F14" s="512">
        <f t="shared" si="5"/>
        <v>196.9747899159664</v>
      </c>
      <c r="G14" s="508">
        <v>304</v>
      </c>
      <c r="H14" s="508">
        <v>0</v>
      </c>
      <c r="I14" s="513"/>
      <c r="J14" s="509">
        <f t="shared" si="1"/>
        <v>0</v>
      </c>
      <c r="K14" s="512">
        <f t="shared" si="6"/>
        <v>0</v>
      </c>
      <c r="L14" s="508">
        <v>1143</v>
      </c>
      <c r="M14" s="508">
        <v>0</v>
      </c>
      <c r="N14" s="513">
        <v>3630</v>
      </c>
      <c r="O14" s="509">
        <f t="shared" si="2"/>
        <v>3630</v>
      </c>
      <c r="P14" s="512">
        <f t="shared" si="7"/>
        <v>317.5853018372703</v>
      </c>
      <c r="Q14" s="587">
        <v>0</v>
      </c>
      <c r="R14" s="588">
        <v>0</v>
      </c>
      <c r="S14" s="513"/>
      <c r="T14" s="509">
        <f t="shared" si="3"/>
        <v>0</v>
      </c>
      <c r="U14" s="512">
        <v>0</v>
      </c>
      <c r="V14" s="587">
        <v>1623</v>
      </c>
      <c r="W14" s="508">
        <v>0</v>
      </c>
      <c r="X14" s="513"/>
      <c r="Y14" s="514">
        <f t="shared" si="4"/>
        <v>0</v>
      </c>
      <c r="Z14" s="512">
        <f t="shared" si="8"/>
        <v>0</v>
      </c>
    </row>
    <row r="15" spans="1:26" ht="15.75">
      <c r="A15" s="515" t="s">
        <v>7</v>
      </c>
      <c r="B15" s="508">
        <v>1300</v>
      </c>
      <c r="C15" s="508">
        <v>200</v>
      </c>
      <c r="D15" s="513">
        <v>1412</v>
      </c>
      <c r="E15" s="514">
        <f t="shared" si="0"/>
        <v>1612</v>
      </c>
      <c r="F15" s="512">
        <f t="shared" si="5"/>
        <v>124</v>
      </c>
      <c r="G15" s="508">
        <v>1700</v>
      </c>
      <c r="H15" s="508">
        <v>0</v>
      </c>
      <c r="I15" s="513">
        <v>1725</v>
      </c>
      <c r="J15" s="509">
        <f t="shared" si="1"/>
        <v>1725</v>
      </c>
      <c r="K15" s="512">
        <f t="shared" si="6"/>
        <v>101.47058823529412</v>
      </c>
      <c r="L15" s="508">
        <v>900</v>
      </c>
      <c r="M15" s="508">
        <v>100</v>
      </c>
      <c r="N15" s="513">
        <v>1050</v>
      </c>
      <c r="O15" s="509">
        <f t="shared" si="2"/>
        <v>1150</v>
      </c>
      <c r="P15" s="512">
        <f t="shared" si="7"/>
        <v>127.77777777777777</v>
      </c>
      <c r="Q15" s="587">
        <v>1800</v>
      </c>
      <c r="R15" s="588">
        <v>1800</v>
      </c>
      <c r="S15" s="513">
        <v>450</v>
      </c>
      <c r="T15" s="509">
        <f t="shared" si="3"/>
        <v>2250</v>
      </c>
      <c r="U15" s="512">
        <f aca="true" t="shared" si="9" ref="U15:U22">(T15*100)/Q15</f>
        <v>125</v>
      </c>
      <c r="V15" s="587">
        <v>14100</v>
      </c>
      <c r="W15" s="508">
        <v>370</v>
      </c>
      <c r="X15" s="513"/>
      <c r="Y15" s="514">
        <f t="shared" si="4"/>
        <v>370</v>
      </c>
      <c r="Z15" s="512">
        <f t="shared" si="8"/>
        <v>2.624113475177305</v>
      </c>
    </row>
    <row r="16" spans="1:26" ht="15.75">
      <c r="A16" s="515" t="s">
        <v>8</v>
      </c>
      <c r="B16" s="508">
        <v>1770</v>
      </c>
      <c r="C16" s="508">
        <v>445</v>
      </c>
      <c r="D16" s="513">
        <v>1450</v>
      </c>
      <c r="E16" s="514">
        <f t="shared" si="0"/>
        <v>1895</v>
      </c>
      <c r="F16" s="512">
        <f t="shared" si="5"/>
        <v>107.06214689265536</v>
      </c>
      <c r="G16" s="508">
        <v>9328</v>
      </c>
      <c r="H16" s="508">
        <v>2100</v>
      </c>
      <c r="I16" s="513">
        <v>11800</v>
      </c>
      <c r="J16" s="509">
        <f t="shared" si="1"/>
        <v>13900</v>
      </c>
      <c r="K16" s="512">
        <f t="shared" si="6"/>
        <v>149.01372212692968</v>
      </c>
      <c r="L16" s="508">
        <v>2765</v>
      </c>
      <c r="M16" s="508">
        <v>450</v>
      </c>
      <c r="N16" s="513">
        <v>3070</v>
      </c>
      <c r="O16" s="509">
        <f t="shared" si="2"/>
        <v>3520</v>
      </c>
      <c r="P16" s="512">
        <f t="shared" si="7"/>
        <v>127.30560578661844</v>
      </c>
      <c r="Q16" s="587">
        <v>11940</v>
      </c>
      <c r="R16" s="588">
        <v>2038</v>
      </c>
      <c r="S16" s="513">
        <v>7774</v>
      </c>
      <c r="T16" s="509">
        <f t="shared" si="3"/>
        <v>9812</v>
      </c>
      <c r="U16" s="512">
        <f t="shared" si="9"/>
        <v>82.17755443886097</v>
      </c>
      <c r="V16" s="587">
        <v>3540</v>
      </c>
      <c r="W16" s="508">
        <v>597</v>
      </c>
      <c r="X16" s="513"/>
      <c r="Y16" s="514">
        <f t="shared" si="4"/>
        <v>597</v>
      </c>
      <c r="Z16" s="512">
        <f t="shared" si="8"/>
        <v>16.864406779661017</v>
      </c>
    </row>
    <row r="17" spans="1:26" ht="15.75">
      <c r="A17" s="515" t="s">
        <v>9</v>
      </c>
      <c r="B17" s="508">
        <v>1714</v>
      </c>
      <c r="C17" s="508">
        <v>239</v>
      </c>
      <c r="D17" s="513">
        <v>1800</v>
      </c>
      <c r="E17" s="514">
        <f t="shared" si="0"/>
        <v>2039</v>
      </c>
      <c r="F17" s="512">
        <f t="shared" si="5"/>
        <v>118.96149358226371</v>
      </c>
      <c r="G17" s="508">
        <v>1195</v>
      </c>
      <c r="H17" s="508">
        <v>0</v>
      </c>
      <c r="I17" s="513">
        <v>1200</v>
      </c>
      <c r="J17" s="509">
        <f t="shared" si="1"/>
        <v>1200</v>
      </c>
      <c r="K17" s="512">
        <f t="shared" si="6"/>
        <v>100.418410041841</v>
      </c>
      <c r="L17" s="508">
        <v>1147</v>
      </c>
      <c r="M17" s="508">
        <v>200</v>
      </c>
      <c r="N17" s="513">
        <v>1350</v>
      </c>
      <c r="O17" s="509">
        <f t="shared" si="2"/>
        <v>1550</v>
      </c>
      <c r="P17" s="512">
        <f t="shared" si="7"/>
        <v>135.13513513513513</v>
      </c>
      <c r="Q17" s="587">
        <v>980</v>
      </c>
      <c r="R17" s="588">
        <v>288</v>
      </c>
      <c r="S17" s="513"/>
      <c r="T17" s="509">
        <f t="shared" si="3"/>
        <v>288</v>
      </c>
      <c r="U17" s="512">
        <f t="shared" si="9"/>
        <v>29.387755102040817</v>
      </c>
      <c r="V17" s="587">
        <v>1500</v>
      </c>
      <c r="W17" s="508">
        <v>0</v>
      </c>
      <c r="X17" s="513">
        <v>750</v>
      </c>
      <c r="Y17" s="514">
        <f t="shared" si="4"/>
        <v>750</v>
      </c>
      <c r="Z17" s="512">
        <f t="shared" si="8"/>
        <v>50</v>
      </c>
    </row>
    <row r="18" spans="1:26" ht="15.75">
      <c r="A18" s="515" t="s">
        <v>20</v>
      </c>
      <c r="B18" s="508">
        <v>2690</v>
      </c>
      <c r="C18" s="508">
        <v>994.4</v>
      </c>
      <c r="D18" s="513">
        <v>2006</v>
      </c>
      <c r="E18" s="514">
        <f t="shared" si="0"/>
        <v>3000.4</v>
      </c>
      <c r="F18" s="512">
        <f t="shared" si="5"/>
        <v>111.53903345724908</v>
      </c>
      <c r="G18" s="508">
        <v>3780</v>
      </c>
      <c r="H18" s="508">
        <v>3227.3</v>
      </c>
      <c r="I18" s="513">
        <v>1857</v>
      </c>
      <c r="J18" s="509">
        <f t="shared" si="1"/>
        <v>5084.3</v>
      </c>
      <c r="K18" s="512">
        <f t="shared" si="6"/>
        <v>134.505291005291</v>
      </c>
      <c r="L18" s="508">
        <v>3295</v>
      </c>
      <c r="M18" s="508">
        <v>546.7</v>
      </c>
      <c r="N18" s="513">
        <v>900</v>
      </c>
      <c r="O18" s="509">
        <f t="shared" si="2"/>
        <v>1446.7</v>
      </c>
      <c r="P18" s="512">
        <f t="shared" si="7"/>
        <v>43.90591805766313</v>
      </c>
      <c r="Q18" s="587">
        <v>6660</v>
      </c>
      <c r="R18" s="588">
        <v>3620</v>
      </c>
      <c r="S18" s="513">
        <v>3174</v>
      </c>
      <c r="T18" s="509">
        <f t="shared" si="3"/>
        <v>6794</v>
      </c>
      <c r="U18" s="512">
        <f t="shared" si="9"/>
        <v>102.01201201201201</v>
      </c>
      <c r="V18" s="587">
        <v>2190</v>
      </c>
      <c r="W18" s="508">
        <v>1201.5</v>
      </c>
      <c r="X18" s="513"/>
      <c r="Y18" s="514">
        <f t="shared" si="4"/>
        <v>1201.5</v>
      </c>
      <c r="Z18" s="512">
        <f t="shared" si="8"/>
        <v>54.863013698630134</v>
      </c>
    </row>
    <row r="19" spans="1:26" ht="15.75">
      <c r="A19" s="515" t="s">
        <v>10</v>
      </c>
      <c r="B19" s="508">
        <v>1522</v>
      </c>
      <c r="C19" s="508">
        <v>328</v>
      </c>
      <c r="D19" s="513">
        <v>1454</v>
      </c>
      <c r="E19" s="514">
        <f t="shared" si="0"/>
        <v>1782</v>
      </c>
      <c r="F19" s="512">
        <f t="shared" si="5"/>
        <v>117.08278580814718</v>
      </c>
      <c r="G19" s="508">
        <v>7093</v>
      </c>
      <c r="H19" s="508">
        <v>2670</v>
      </c>
      <c r="I19" s="513">
        <v>7897</v>
      </c>
      <c r="J19" s="509">
        <f t="shared" si="1"/>
        <v>10567</v>
      </c>
      <c r="K19" s="512">
        <f t="shared" si="6"/>
        <v>148.97786550119835</v>
      </c>
      <c r="L19" s="508">
        <v>2713</v>
      </c>
      <c r="M19" s="508">
        <v>1115</v>
      </c>
      <c r="N19" s="513">
        <v>1270</v>
      </c>
      <c r="O19" s="509">
        <f t="shared" si="2"/>
        <v>2385</v>
      </c>
      <c r="P19" s="512">
        <f t="shared" si="7"/>
        <v>87.9100626612606</v>
      </c>
      <c r="Q19" s="587">
        <v>6295</v>
      </c>
      <c r="R19" s="588">
        <v>0</v>
      </c>
      <c r="S19" s="513">
        <v>1933</v>
      </c>
      <c r="T19" s="509">
        <f t="shared" si="3"/>
        <v>1933</v>
      </c>
      <c r="U19" s="512">
        <f t="shared" si="9"/>
        <v>30.706910246227164</v>
      </c>
      <c r="V19" s="587">
        <v>2900</v>
      </c>
      <c r="W19" s="508">
        <v>896</v>
      </c>
      <c r="X19" s="513">
        <v>2030</v>
      </c>
      <c r="Y19" s="514">
        <f t="shared" si="4"/>
        <v>2926</v>
      </c>
      <c r="Z19" s="512">
        <f t="shared" si="8"/>
        <v>100.89655172413794</v>
      </c>
    </row>
    <row r="20" spans="1:26" ht="16.5" customHeight="1">
      <c r="A20" s="515" t="s">
        <v>11</v>
      </c>
      <c r="B20" s="508">
        <v>2375</v>
      </c>
      <c r="C20" s="508">
        <v>542</v>
      </c>
      <c r="D20" s="513">
        <v>2225</v>
      </c>
      <c r="E20" s="514">
        <f t="shared" si="0"/>
        <v>2767</v>
      </c>
      <c r="F20" s="512">
        <f t="shared" si="5"/>
        <v>116.50526315789473</v>
      </c>
      <c r="G20" s="508">
        <v>5500</v>
      </c>
      <c r="H20" s="508">
        <v>3090</v>
      </c>
      <c r="I20" s="513">
        <v>3418</v>
      </c>
      <c r="J20" s="509">
        <f t="shared" si="1"/>
        <v>6508</v>
      </c>
      <c r="K20" s="512">
        <f t="shared" si="6"/>
        <v>118.32727272727273</v>
      </c>
      <c r="L20" s="508">
        <v>2900</v>
      </c>
      <c r="M20" s="508">
        <v>1624</v>
      </c>
      <c r="N20" s="513">
        <v>1350</v>
      </c>
      <c r="O20" s="509">
        <f t="shared" si="2"/>
        <v>2974</v>
      </c>
      <c r="P20" s="512">
        <f t="shared" si="7"/>
        <v>102.55172413793103</v>
      </c>
      <c r="Q20" s="587">
        <v>2300</v>
      </c>
      <c r="R20" s="588">
        <v>2668</v>
      </c>
      <c r="S20" s="513">
        <v>1144</v>
      </c>
      <c r="T20" s="509">
        <f t="shared" si="3"/>
        <v>3812</v>
      </c>
      <c r="U20" s="512">
        <f t="shared" si="9"/>
        <v>165.7391304347826</v>
      </c>
      <c r="V20" s="587">
        <v>2670</v>
      </c>
      <c r="W20" s="508">
        <v>1250</v>
      </c>
      <c r="X20" s="513"/>
      <c r="Y20" s="514">
        <f t="shared" si="4"/>
        <v>1250</v>
      </c>
      <c r="Z20" s="512">
        <f t="shared" si="8"/>
        <v>46.81647940074907</v>
      </c>
    </row>
    <row r="21" spans="1:26" ht="15.75">
      <c r="A21" s="515" t="s">
        <v>21</v>
      </c>
      <c r="B21" s="508">
        <v>3010</v>
      </c>
      <c r="C21" s="508">
        <v>61</v>
      </c>
      <c r="D21" s="513">
        <v>3068</v>
      </c>
      <c r="E21" s="514">
        <f t="shared" si="0"/>
        <v>3129</v>
      </c>
      <c r="F21" s="512">
        <f t="shared" si="5"/>
        <v>103.95348837209302</v>
      </c>
      <c r="G21" s="508">
        <v>5700</v>
      </c>
      <c r="H21" s="508">
        <v>2200</v>
      </c>
      <c r="I21" s="513">
        <v>3750</v>
      </c>
      <c r="J21" s="509">
        <f t="shared" si="1"/>
        <v>5950</v>
      </c>
      <c r="K21" s="512">
        <f t="shared" si="6"/>
        <v>104.3859649122807</v>
      </c>
      <c r="L21" s="508">
        <v>2000</v>
      </c>
      <c r="M21" s="508">
        <v>250</v>
      </c>
      <c r="N21" s="513">
        <v>1800</v>
      </c>
      <c r="O21" s="509">
        <f t="shared" si="2"/>
        <v>2050</v>
      </c>
      <c r="P21" s="512">
        <f t="shared" si="7"/>
        <v>102.5</v>
      </c>
      <c r="Q21" s="587">
        <v>6460</v>
      </c>
      <c r="R21" s="588">
        <v>2020</v>
      </c>
      <c r="S21" s="513">
        <v>4539</v>
      </c>
      <c r="T21" s="509">
        <f t="shared" si="3"/>
        <v>6559</v>
      </c>
      <c r="U21" s="512">
        <f t="shared" si="9"/>
        <v>101.53250773993808</v>
      </c>
      <c r="V21" s="587">
        <v>2200</v>
      </c>
      <c r="W21" s="508">
        <v>310</v>
      </c>
      <c r="X21" s="513"/>
      <c r="Y21" s="514">
        <f t="shared" si="4"/>
        <v>310</v>
      </c>
      <c r="Z21" s="512">
        <f t="shared" si="8"/>
        <v>14.090909090909092</v>
      </c>
    </row>
    <row r="22" spans="1:26" ht="15.75">
      <c r="A22" s="515" t="s">
        <v>22</v>
      </c>
      <c r="B22" s="508">
        <v>1424</v>
      </c>
      <c r="C22" s="508">
        <v>320</v>
      </c>
      <c r="D22" s="513">
        <v>2307</v>
      </c>
      <c r="E22" s="514">
        <f t="shared" si="0"/>
        <v>2627</v>
      </c>
      <c r="F22" s="512">
        <f t="shared" si="5"/>
        <v>184.48033707865167</v>
      </c>
      <c r="G22" s="508">
        <v>14752</v>
      </c>
      <c r="H22" s="508">
        <v>3629</v>
      </c>
      <c r="I22" s="513">
        <v>12774</v>
      </c>
      <c r="J22" s="509">
        <f t="shared" si="1"/>
        <v>16403</v>
      </c>
      <c r="K22" s="512">
        <f t="shared" si="6"/>
        <v>111.19170281995662</v>
      </c>
      <c r="L22" s="508">
        <v>1482</v>
      </c>
      <c r="M22" s="508">
        <v>344</v>
      </c>
      <c r="N22" s="513">
        <v>1221</v>
      </c>
      <c r="O22" s="509">
        <f t="shared" si="2"/>
        <v>1565</v>
      </c>
      <c r="P22" s="512">
        <f t="shared" si="7"/>
        <v>105.60053981106613</v>
      </c>
      <c r="Q22" s="587">
        <v>17500</v>
      </c>
      <c r="R22" s="588">
        <v>6061</v>
      </c>
      <c r="S22" s="513"/>
      <c r="T22" s="509">
        <f t="shared" si="3"/>
        <v>6061</v>
      </c>
      <c r="U22" s="512">
        <f t="shared" si="9"/>
        <v>34.63428571428572</v>
      </c>
      <c r="V22" s="587">
        <v>3250</v>
      </c>
      <c r="W22" s="508">
        <v>896</v>
      </c>
      <c r="X22" s="513">
        <v>2639</v>
      </c>
      <c r="Y22" s="514">
        <f t="shared" si="4"/>
        <v>3535</v>
      </c>
      <c r="Z22" s="512">
        <f t="shared" si="8"/>
        <v>108.76923076923077</v>
      </c>
    </row>
    <row r="23" spans="1:26" ht="15.75">
      <c r="A23" s="515" t="s">
        <v>12</v>
      </c>
      <c r="B23" s="508">
        <v>2750</v>
      </c>
      <c r="C23" s="508">
        <v>0</v>
      </c>
      <c r="D23" s="513">
        <v>2800</v>
      </c>
      <c r="E23" s="514">
        <f t="shared" si="0"/>
        <v>2800</v>
      </c>
      <c r="F23" s="512">
        <f t="shared" si="5"/>
        <v>101.81818181818181</v>
      </c>
      <c r="G23" s="508">
        <v>0</v>
      </c>
      <c r="H23" s="508">
        <v>0</v>
      </c>
      <c r="I23" s="513"/>
      <c r="J23" s="509">
        <f t="shared" si="1"/>
        <v>0</v>
      </c>
      <c r="K23" s="512">
        <v>0</v>
      </c>
      <c r="L23" s="508">
        <v>1375</v>
      </c>
      <c r="M23" s="508">
        <v>0</v>
      </c>
      <c r="N23" s="513">
        <v>1506</v>
      </c>
      <c r="O23" s="509">
        <f t="shared" si="2"/>
        <v>1506</v>
      </c>
      <c r="P23" s="512">
        <f t="shared" si="7"/>
        <v>109.52727272727273</v>
      </c>
      <c r="Q23" s="587">
        <v>0</v>
      </c>
      <c r="R23" s="588">
        <v>0</v>
      </c>
      <c r="S23" s="513"/>
      <c r="T23" s="509">
        <f t="shared" si="3"/>
        <v>0</v>
      </c>
      <c r="U23" s="512">
        <v>0</v>
      </c>
      <c r="V23" s="587">
        <v>9950</v>
      </c>
      <c r="W23" s="508">
        <v>0</v>
      </c>
      <c r="X23" s="513"/>
      <c r="Y23" s="514">
        <f t="shared" si="4"/>
        <v>0</v>
      </c>
      <c r="Z23" s="512">
        <f t="shared" si="8"/>
        <v>0</v>
      </c>
    </row>
    <row r="24" spans="1:26" ht="15.75">
      <c r="A24" s="515" t="s">
        <v>13</v>
      </c>
      <c r="B24" s="508">
        <v>1932</v>
      </c>
      <c r="C24" s="508">
        <v>0</v>
      </c>
      <c r="D24" s="513">
        <v>2742</v>
      </c>
      <c r="E24" s="514">
        <f t="shared" si="0"/>
        <v>2742</v>
      </c>
      <c r="F24" s="512">
        <f t="shared" si="5"/>
        <v>141.92546583850933</v>
      </c>
      <c r="G24" s="508">
        <v>4041</v>
      </c>
      <c r="H24" s="508">
        <v>0</v>
      </c>
      <c r="I24" s="513">
        <v>7742</v>
      </c>
      <c r="J24" s="509">
        <f t="shared" si="1"/>
        <v>7742</v>
      </c>
      <c r="K24" s="512">
        <f>(J24*100)/G24</f>
        <v>191.58624102944816</v>
      </c>
      <c r="L24" s="508">
        <v>1270</v>
      </c>
      <c r="M24" s="508">
        <v>0</v>
      </c>
      <c r="N24" s="513">
        <v>503</v>
      </c>
      <c r="O24" s="509">
        <f t="shared" si="2"/>
        <v>503</v>
      </c>
      <c r="P24" s="512">
        <f t="shared" si="7"/>
        <v>39.60629921259842</v>
      </c>
      <c r="Q24" s="587">
        <v>13300</v>
      </c>
      <c r="R24" s="588">
        <v>0</v>
      </c>
      <c r="S24" s="513">
        <v>900</v>
      </c>
      <c r="T24" s="509">
        <f t="shared" si="3"/>
        <v>900</v>
      </c>
      <c r="U24" s="512">
        <f>(T24*100)/Q24</f>
        <v>6.7669172932330826</v>
      </c>
      <c r="V24" s="587">
        <v>41300</v>
      </c>
      <c r="W24" s="508">
        <v>0</v>
      </c>
      <c r="X24" s="513"/>
      <c r="Y24" s="514">
        <f t="shared" si="4"/>
        <v>0</v>
      </c>
      <c r="Z24" s="512">
        <f t="shared" si="8"/>
        <v>0</v>
      </c>
    </row>
    <row r="25" spans="1:26" ht="15.75">
      <c r="A25" s="515" t="s">
        <v>23</v>
      </c>
      <c r="B25" s="508">
        <v>2000</v>
      </c>
      <c r="C25" s="508">
        <v>0</v>
      </c>
      <c r="D25" s="513">
        <v>3040</v>
      </c>
      <c r="E25" s="514">
        <f t="shared" si="0"/>
        <v>3040</v>
      </c>
      <c r="F25" s="512">
        <f t="shared" si="5"/>
        <v>152</v>
      </c>
      <c r="G25" s="508">
        <v>2428</v>
      </c>
      <c r="H25" s="508">
        <v>0</v>
      </c>
      <c r="I25" s="513">
        <v>1600</v>
      </c>
      <c r="J25" s="509">
        <f t="shared" si="1"/>
        <v>1600</v>
      </c>
      <c r="K25" s="512">
        <f>(J25*100)/G25</f>
        <v>65.89785831960461</v>
      </c>
      <c r="L25" s="508">
        <v>2065</v>
      </c>
      <c r="M25" s="508">
        <v>0</v>
      </c>
      <c r="N25" s="513">
        <v>2100</v>
      </c>
      <c r="O25" s="509">
        <f t="shared" si="2"/>
        <v>2100</v>
      </c>
      <c r="P25" s="512">
        <f t="shared" si="7"/>
        <v>101.69491525423729</v>
      </c>
      <c r="Q25" s="587">
        <v>5600</v>
      </c>
      <c r="R25" s="588">
        <v>0</v>
      </c>
      <c r="S25" s="513"/>
      <c r="T25" s="509">
        <f t="shared" si="3"/>
        <v>0</v>
      </c>
      <c r="U25" s="512">
        <f>(T25*100)/Q25</f>
        <v>0</v>
      </c>
      <c r="V25" s="587">
        <v>1430</v>
      </c>
      <c r="W25" s="508">
        <v>0</v>
      </c>
      <c r="X25" s="513"/>
      <c r="Y25" s="514">
        <f t="shared" si="4"/>
        <v>0</v>
      </c>
      <c r="Z25" s="512">
        <f t="shared" si="8"/>
        <v>0</v>
      </c>
    </row>
    <row r="26" spans="1:26" ht="16.5" thickBot="1">
      <c r="A26" s="516" t="s">
        <v>14</v>
      </c>
      <c r="B26" s="508">
        <v>6000</v>
      </c>
      <c r="C26" s="508">
        <v>800</v>
      </c>
      <c r="D26" s="517">
        <v>5136</v>
      </c>
      <c r="E26" s="518">
        <f t="shared" si="0"/>
        <v>5936</v>
      </c>
      <c r="F26" s="519">
        <f t="shared" si="5"/>
        <v>98.93333333333334</v>
      </c>
      <c r="G26" s="508">
        <v>16000</v>
      </c>
      <c r="H26" s="508">
        <v>9871</v>
      </c>
      <c r="I26" s="517">
        <v>27980</v>
      </c>
      <c r="J26" s="509">
        <f t="shared" si="1"/>
        <v>37851</v>
      </c>
      <c r="K26" s="519">
        <f>(J26*100)/G26</f>
        <v>236.56875</v>
      </c>
      <c r="L26" s="508">
        <v>6500</v>
      </c>
      <c r="M26" s="508">
        <v>1789</v>
      </c>
      <c r="N26" s="517">
        <v>4269</v>
      </c>
      <c r="O26" s="509">
        <f t="shared" si="2"/>
        <v>6058</v>
      </c>
      <c r="P26" s="519">
        <f t="shared" si="7"/>
        <v>93.2</v>
      </c>
      <c r="Q26" s="587">
        <v>37700</v>
      </c>
      <c r="R26" s="588">
        <v>15291</v>
      </c>
      <c r="S26" s="517">
        <v>16226</v>
      </c>
      <c r="T26" s="509">
        <f t="shared" si="3"/>
        <v>31517</v>
      </c>
      <c r="U26" s="519">
        <f>(T26*100)/Q26</f>
        <v>83.59946949602121</v>
      </c>
      <c r="V26" s="587">
        <v>9800</v>
      </c>
      <c r="W26" s="508">
        <v>4300</v>
      </c>
      <c r="X26" s="513"/>
      <c r="Y26" s="514">
        <f t="shared" si="4"/>
        <v>4300</v>
      </c>
      <c r="Z26" s="512">
        <f t="shared" si="8"/>
        <v>43.87755102040816</v>
      </c>
    </row>
    <row r="27" spans="1:26" ht="16.5" thickBot="1">
      <c r="A27" s="520" t="s">
        <v>24</v>
      </c>
      <c r="B27" s="521">
        <f>SUM(B6:B26)</f>
        <v>43252</v>
      </c>
      <c r="C27" s="522">
        <f>SUM(C6:C26)</f>
        <v>5014.4</v>
      </c>
      <c r="D27" s="522">
        <f>SUM(D6:D26)</f>
        <v>47484</v>
      </c>
      <c r="E27" s="522">
        <f t="shared" si="0"/>
        <v>52498.4</v>
      </c>
      <c r="F27" s="523">
        <f t="shared" si="5"/>
        <v>121.37797096088042</v>
      </c>
      <c r="G27" s="521">
        <f>SUM(G6:G26)</f>
        <v>97751</v>
      </c>
      <c r="H27" s="522">
        <f>SUM(H6:H26)</f>
        <v>34591.3</v>
      </c>
      <c r="I27" s="522">
        <f>SUM(I6:I26)</f>
        <v>112883</v>
      </c>
      <c r="J27" s="522">
        <f>SUM(H27,I27)</f>
        <v>147474.3</v>
      </c>
      <c r="K27" s="523">
        <f>(J27*100)/G27</f>
        <v>150.86730570531245</v>
      </c>
      <c r="L27" s="521">
        <f>SUM(L6:L26)</f>
        <v>40690</v>
      </c>
      <c r="M27" s="522">
        <f>SUM(M6:M26)</f>
        <v>8167.7</v>
      </c>
      <c r="N27" s="522">
        <f>SUM(N6:N26)</f>
        <v>36459</v>
      </c>
      <c r="O27" s="522">
        <f>N27+M27</f>
        <v>44626.7</v>
      </c>
      <c r="P27" s="523">
        <f t="shared" si="7"/>
        <v>109.67485868763823</v>
      </c>
      <c r="Q27" s="521">
        <f>SUM(Q6:Q26)</f>
        <v>158665</v>
      </c>
      <c r="R27" s="522">
        <f>SUM(R6:R26)</f>
        <v>37438</v>
      </c>
      <c r="S27" s="522">
        <f>SUM(S6:S26)</f>
        <v>40274</v>
      </c>
      <c r="T27" s="522">
        <f>S27+R27</f>
        <v>77712</v>
      </c>
      <c r="U27" s="523">
        <f>(T27*100)/Q27</f>
        <v>48.978665742287205</v>
      </c>
      <c r="V27" s="521">
        <f>SUM(V6:V26)</f>
        <v>145665</v>
      </c>
      <c r="W27" s="522">
        <f>SUM(W6:W26)</f>
        <v>11750.5</v>
      </c>
      <c r="X27" s="522">
        <f>SUM(X6:X26)</f>
        <v>5471</v>
      </c>
      <c r="Y27" s="522">
        <f>X27+W27</f>
        <v>17221.5</v>
      </c>
      <c r="Z27" s="523">
        <f t="shared" si="8"/>
        <v>11.822675316651221</v>
      </c>
    </row>
    <row r="28" spans="1:26" ht="16.5" thickBot="1">
      <c r="A28" s="524" t="s">
        <v>98</v>
      </c>
      <c r="B28" s="525">
        <v>45829</v>
      </c>
      <c r="C28" s="526">
        <v>6560.7</v>
      </c>
      <c r="D28" s="526">
        <v>64153</v>
      </c>
      <c r="E28" s="526">
        <v>70713.7</v>
      </c>
      <c r="F28" s="527">
        <v>154.2990246350564</v>
      </c>
      <c r="G28" s="525">
        <v>86553</v>
      </c>
      <c r="H28" s="526">
        <v>29312.6</v>
      </c>
      <c r="I28" s="526">
        <v>154425</v>
      </c>
      <c r="J28" s="526">
        <v>183737.6</v>
      </c>
      <c r="K28" s="527">
        <v>212.2833408431828</v>
      </c>
      <c r="L28" s="525">
        <v>44001</v>
      </c>
      <c r="M28" s="526">
        <v>6566.8</v>
      </c>
      <c r="N28" s="528">
        <v>20698</v>
      </c>
      <c r="O28" s="526">
        <v>27264.8</v>
      </c>
      <c r="P28" s="527">
        <v>61.96404627167564</v>
      </c>
      <c r="Q28" s="589">
        <v>191444</v>
      </c>
      <c r="R28" s="526">
        <v>60420.4</v>
      </c>
      <c r="S28" s="528">
        <v>15636</v>
      </c>
      <c r="T28" s="526">
        <v>76056.4</v>
      </c>
      <c r="U28" s="580">
        <v>39.72775328555608</v>
      </c>
      <c r="V28" s="525">
        <v>139391</v>
      </c>
      <c r="W28" s="526">
        <v>13062</v>
      </c>
      <c r="X28" s="528">
        <v>0</v>
      </c>
      <c r="Y28" s="526">
        <v>0</v>
      </c>
      <c r="Z28" s="529">
        <v>0</v>
      </c>
    </row>
  </sheetData>
  <mergeCells count="9">
    <mergeCell ref="B2:M2"/>
    <mergeCell ref="V4:Z4"/>
    <mergeCell ref="J3:K3"/>
    <mergeCell ref="Q4:U4"/>
    <mergeCell ref="M3:N3"/>
    <mergeCell ref="A4:A5"/>
    <mergeCell ref="B4:F4"/>
    <mergeCell ref="G4:K4"/>
    <mergeCell ref="L4:P4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  <colBreaks count="1" manualBreakCount="1">
    <brk id="16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8" sqref="A8:A27"/>
    </sheetView>
  </sheetViews>
  <sheetFormatPr defaultColWidth="8.875" defaultRowHeight="12.75"/>
  <cols>
    <col min="1" max="1" width="19.25390625" style="532" customWidth="1"/>
    <col min="2" max="2" width="8.875" style="532" customWidth="1"/>
    <col min="3" max="3" width="7.375" style="532" customWidth="1"/>
    <col min="4" max="4" width="8.625" style="532" customWidth="1"/>
    <col min="5" max="5" width="9.25390625" style="532" customWidth="1"/>
    <col min="6" max="6" width="9.375" style="532" customWidth="1"/>
    <col min="7" max="7" width="6.75390625" style="532" customWidth="1"/>
    <col min="8" max="8" width="6.875" style="532" customWidth="1"/>
    <col min="9" max="9" width="6.625" style="532" customWidth="1"/>
    <col min="10" max="10" width="6.75390625" style="532" customWidth="1"/>
    <col min="11" max="11" width="7.375" style="532" customWidth="1"/>
    <col min="12" max="12" width="8.125" style="532" customWidth="1"/>
    <col min="13" max="13" width="8.25390625" style="532" customWidth="1"/>
    <col min="14" max="14" width="8.625" style="532" customWidth="1"/>
    <col min="15" max="15" width="7.00390625" style="532" customWidth="1"/>
    <col min="16" max="16" width="7.25390625" style="532" customWidth="1"/>
    <col min="17" max="16384" width="8.875" style="532" customWidth="1"/>
  </cols>
  <sheetData>
    <row r="1" spans="1:16" ht="15.75">
      <c r="A1" s="530"/>
      <c r="B1" s="700" t="s">
        <v>108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3">
        <v>43354</v>
      </c>
      <c r="P1" s="703"/>
    </row>
    <row r="2" spans="1:16" ht="16.5" thickBot="1">
      <c r="A2" s="530" t="s">
        <v>109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531"/>
      <c r="P2" s="531"/>
    </row>
    <row r="3" spans="1:16" ht="15.75" thickBot="1">
      <c r="A3" s="704" t="s">
        <v>110</v>
      </c>
      <c r="B3" s="707" t="s">
        <v>111</v>
      </c>
      <c r="C3" s="708"/>
      <c r="D3" s="709"/>
      <c r="E3" s="710" t="s">
        <v>112</v>
      </c>
      <c r="F3" s="711"/>
      <c r="G3" s="711"/>
      <c r="H3" s="711"/>
      <c r="I3" s="711"/>
      <c r="J3" s="712"/>
      <c r="K3" s="716" t="s">
        <v>113</v>
      </c>
      <c r="L3" s="717"/>
      <c r="M3" s="718" t="s">
        <v>114</v>
      </c>
      <c r="N3" s="719"/>
      <c r="O3" s="719"/>
      <c r="P3" s="720"/>
    </row>
    <row r="4" spans="1:16" ht="15.75" thickBot="1">
      <c r="A4" s="705"/>
      <c r="B4" s="721" t="s">
        <v>115</v>
      </c>
      <c r="C4" s="722" t="s">
        <v>116</v>
      </c>
      <c r="D4" s="723"/>
      <c r="E4" s="713"/>
      <c r="F4" s="714"/>
      <c r="G4" s="714"/>
      <c r="H4" s="714"/>
      <c r="I4" s="714"/>
      <c r="J4" s="715"/>
      <c r="K4" s="707" t="s">
        <v>117</v>
      </c>
      <c r="L4" s="709"/>
      <c r="M4" s="724" t="s">
        <v>118</v>
      </c>
      <c r="N4" s="725"/>
      <c r="O4" s="725" t="s">
        <v>119</v>
      </c>
      <c r="P4" s="726"/>
    </row>
    <row r="5" spans="1:16" ht="15.75" thickBot="1">
      <c r="A5" s="705"/>
      <c r="B5" s="721"/>
      <c r="C5" s="727" t="s">
        <v>120</v>
      </c>
      <c r="D5" s="728"/>
      <c r="E5" s="729" t="s">
        <v>121</v>
      </c>
      <c r="F5" s="730"/>
      <c r="G5" s="731" t="s">
        <v>122</v>
      </c>
      <c r="H5" s="732"/>
      <c r="I5" s="731" t="s">
        <v>123</v>
      </c>
      <c r="J5" s="733"/>
      <c r="K5" s="734" t="s">
        <v>124</v>
      </c>
      <c r="L5" s="735"/>
      <c r="M5" s="734" t="s">
        <v>122</v>
      </c>
      <c r="N5" s="736"/>
      <c r="O5" s="736" t="s">
        <v>122</v>
      </c>
      <c r="P5" s="735"/>
    </row>
    <row r="6" spans="1:16" ht="15.75" thickBot="1">
      <c r="A6" s="706"/>
      <c r="B6" s="706"/>
      <c r="C6" s="533" t="s">
        <v>125</v>
      </c>
      <c r="D6" s="533" t="s">
        <v>130</v>
      </c>
      <c r="E6" s="534" t="s">
        <v>126</v>
      </c>
      <c r="F6" s="535" t="s">
        <v>127</v>
      </c>
      <c r="G6" s="534" t="s">
        <v>126</v>
      </c>
      <c r="H6" s="535" t="s">
        <v>127</v>
      </c>
      <c r="I6" s="534" t="s">
        <v>126</v>
      </c>
      <c r="J6" s="535" t="s">
        <v>127</v>
      </c>
      <c r="K6" s="534" t="s">
        <v>126</v>
      </c>
      <c r="L6" s="535" t="s">
        <v>127</v>
      </c>
      <c r="M6" s="534" t="s">
        <v>126</v>
      </c>
      <c r="N6" s="535" t="s">
        <v>127</v>
      </c>
      <c r="O6" s="534" t="s">
        <v>126</v>
      </c>
      <c r="P6" s="535" t="s">
        <v>127</v>
      </c>
    </row>
    <row r="7" spans="1:16" ht="14.25" customHeight="1">
      <c r="A7" s="605" t="s">
        <v>1</v>
      </c>
      <c r="B7" s="536">
        <v>63</v>
      </c>
      <c r="C7" s="537">
        <v>63</v>
      </c>
      <c r="D7" s="537">
        <v>63</v>
      </c>
      <c r="E7" s="538">
        <v>123.5</v>
      </c>
      <c r="F7" s="539">
        <v>95.6</v>
      </c>
      <c r="G7" s="538">
        <v>0.5</v>
      </c>
      <c r="H7" s="539">
        <v>0.4</v>
      </c>
      <c r="I7" s="540">
        <v>0.3</v>
      </c>
      <c r="J7" s="541">
        <v>0.3</v>
      </c>
      <c r="K7" s="542">
        <f aca="true" t="shared" si="0" ref="K7:K29">G7/D7*1000</f>
        <v>7.936507936507936</v>
      </c>
      <c r="L7" s="543">
        <v>7.142857142857143</v>
      </c>
      <c r="M7" s="544"/>
      <c r="N7" s="545">
        <v>100</v>
      </c>
      <c r="O7" s="546"/>
      <c r="P7" s="545">
        <v>0.5</v>
      </c>
    </row>
    <row r="8" spans="1:16" ht="15">
      <c r="A8" s="606" t="s">
        <v>76</v>
      </c>
      <c r="B8" s="547">
        <v>1191</v>
      </c>
      <c r="C8" s="548">
        <v>1132</v>
      </c>
      <c r="D8" s="548">
        <v>1132</v>
      </c>
      <c r="E8" s="538">
        <v>2613</v>
      </c>
      <c r="F8" s="539">
        <v>2600</v>
      </c>
      <c r="G8" s="538">
        <v>11.5</v>
      </c>
      <c r="H8" s="539">
        <v>11.5</v>
      </c>
      <c r="I8" s="538">
        <v>10</v>
      </c>
      <c r="J8" s="539">
        <v>10</v>
      </c>
      <c r="K8" s="542">
        <f t="shared" si="0"/>
        <v>10.159010600706713</v>
      </c>
      <c r="L8" s="549">
        <v>10</v>
      </c>
      <c r="M8" s="544">
        <v>587</v>
      </c>
      <c r="N8" s="544">
        <v>587</v>
      </c>
      <c r="O8" s="550">
        <v>3</v>
      </c>
      <c r="P8" s="544">
        <v>3</v>
      </c>
    </row>
    <row r="9" spans="1:16" ht="15">
      <c r="A9" s="606" t="s">
        <v>77</v>
      </c>
      <c r="B9" s="547">
        <v>1130</v>
      </c>
      <c r="C9" s="548">
        <v>1130</v>
      </c>
      <c r="D9" s="548">
        <v>1130</v>
      </c>
      <c r="E9" s="538">
        <v>3578.4</v>
      </c>
      <c r="F9" s="539">
        <v>3592</v>
      </c>
      <c r="G9" s="538">
        <v>13.7</v>
      </c>
      <c r="H9" s="539">
        <v>14.3</v>
      </c>
      <c r="I9" s="538">
        <v>12.6</v>
      </c>
      <c r="J9" s="539">
        <v>13</v>
      </c>
      <c r="K9" s="542">
        <f t="shared" si="0"/>
        <v>12.123893805309734</v>
      </c>
      <c r="L9" s="549">
        <v>12.7</v>
      </c>
      <c r="M9" s="544">
        <v>1006</v>
      </c>
      <c r="N9" s="544">
        <v>1006</v>
      </c>
      <c r="O9" s="550">
        <v>4</v>
      </c>
      <c r="P9" s="544">
        <v>4</v>
      </c>
    </row>
    <row r="10" spans="1:16" ht="15">
      <c r="A10" s="606" t="s">
        <v>2</v>
      </c>
      <c r="B10" s="547">
        <v>395</v>
      </c>
      <c r="C10" s="548">
        <v>395</v>
      </c>
      <c r="D10" s="548">
        <v>395</v>
      </c>
      <c r="E10" s="538">
        <v>1074.7</v>
      </c>
      <c r="F10" s="539">
        <v>1006.5</v>
      </c>
      <c r="G10" s="538">
        <v>3.5</v>
      </c>
      <c r="H10" s="539">
        <v>3.5</v>
      </c>
      <c r="I10" s="538">
        <v>3.4</v>
      </c>
      <c r="J10" s="539">
        <v>3.4</v>
      </c>
      <c r="K10" s="542">
        <f t="shared" si="0"/>
        <v>8.860759493670887</v>
      </c>
      <c r="L10" s="549">
        <v>8.8</v>
      </c>
      <c r="M10" s="545">
        <v>452.7</v>
      </c>
      <c r="N10" s="544">
        <v>439</v>
      </c>
      <c r="O10" s="550">
        <v>1</v>
      </c>
      <c r="P10" s="544">
        <v>1</v>
      </c>
    </row>
    <row r="11" spans="1:16" ht="15">
      <c r="A11" s="606" t="s">
        <v>3</v>
      </c>
      <c r="B11" s="547">
        <v>690</v>
      </c>
      <c r="C11" s="548">
        <v>690</v>
      </c>
      <c r="D11" s="548">
        <v>690</v>
      </c>
      <c r="E11" s="538">
        <v>2058.2</v>
      </c>
      <c r="F11" s="539">
        <v>1870</v>
      </c>
      <c r="G11" s="538">
        <v>6.9</v>
      </c>
      <c r="H11" s="539">
        <v>5.5</v>
      </c>
      <c r="I11" s="538">
        <v>6</v>
      </c>
      <c r="J11" s="539">
        <v>4.8</v>
      </c>
      <c r="K11" s="542">
        <f t="shared" si="0"/>
        <v>10</v>
      </c>
      <c r="L11" s="549">
        <v>8</v>
      </c>
      <c r="M11" s="544">
        <v>825</v>
      </c>
      <c r="N11" s="544">
        <v>684</v>
      </c>
      <c r="O11" s="550">
        <v>3</v>
      </c>
      <c r="P11" s="544">
        <v>2</v>
      </c>
    </row>
    <row r="12" spans="1:16" ht="15">
      <c r="A12" s="606" t="s">
        <v>19</v>
      </c>
      <c r="B12" s="547">
        <v>473</v>
      </c>
      <c r="C12" s="548">
        <v>482</v>
      </c>
      <c r="D12" s="548">
        <v>482</v>
      </c>
      <c r="E12" s="538">
        <v>1617.2</v>
      </c>
      <c r="F12" s="539">
        <v>1573.8</v>
      </c>
      <c r="G12" s="538">
        <v>8.7</v>
      </c>
      <c r="H12" s="539">
        <v>8.6</v>
      </c>
      <c r="I12" s="538">
        <v>8.6</v>
      </c>
      <c r="J12" s="539">
        <v>8.7</v>
      </c>
      <c r="K12" s="542">
        <f t="shared" si="0"/>
        <v>18.04979253112033</v>
      </c>
      <c r="L12" s="549">
        <v>18.2</v>
      </c>
      <c r="M12" s="544">
        <v>1545.9</v>
      </c>
      <c r="N12" s="544">
        <v>1592.2</v>
      </c>
      <c r="O12" s="550">
        <v>8.1</v>
      </c>
      <c r="P12" s="544">
        <v>8</v>
      </c>
    </row>
    <row r="13" spans="1:16" ht="15">
      <c r="A13" s="606" t="s">
        <v>4</v>
      </c>
      <c r="B13" s="547">
        <v>733</v>
      </c>
      <c r="C13" s="548">
        <v>751</v>
      </c>
      <c r="D13" s="548">
        <v>751</v>
      </c>
      <c r="E13" s="538">
        <v>1852</v>
      </c>
      <c r="F13" s="539">
        <v>1848</v>
      </c>
      <c r="G13" s="538">
        <v>9.7</v>
      </c>
      <c r="H13" s="539">
        <v>9.5</v>
      </c>
      <c r="I13" s="538">
        <v>9.2</v>
      </c>
      <c r="J13" s="539">
        <v>8.9</v>
      </c>
      <c r="K13" s="542">
        <f t="shared" si="0"/>
        <v>12.91611185086551</v>
      </c>
      <c r="L13" s="549">
        <v>9.8</v>
      </c>
      <c r="M13" s="544">
        <v>829</v>
      </c>
      <c r="N13" s="545">
        <v>786</v>
      </c>
      <c r="O13" s="550">
        <v>3.5</v>
      </c>
      <c r="P13" s="544">
        <v>3</v>
      </c>
    </row>
    <row r="14" spans="1:16" ht="15">
      <c r="A14" s="606" t="s">
        <v>5</v>
      </c>
      <c r="B14" s="547">
        <v>2742</v>
      </c>
      <c r="C14" s="548">
        <v>2742</v>
      </c>
      <c r="D14" s="548">
        <v>2742</v>
      </c>
      <c r="E14" s="538">
        <v>1906.9</v>
      </c>
      <c r="F14" s="539">
        <v>1950</v>
      </c>
      <c r="G14" s="538">
        <v>25</v>
      </c>
      <c r="H14" s="539">
        <v>25.9</v>
      </c>
      <c r="I14" s="538">
        <v>21</v>
      </c>
      <c r="J14" s="539">
        <v>21</v>
      </c>
      <c r="K14" s="542">
        <f t="shared" si="0"/>
        <v>9.11743253099927</v>
      </c>
      <c r="L14" s="549">
        <v>9.4</v>
      </c>
      <c r="M14" s="545">
        <v>220</v>
      </c>
      <c r="N14" s="544">
        <v>220</v>
      </c>
      <c r="O14" s="550">
        <v>10</v>
      </c>
      <c r="P14" s="544">
        <v>10</v>
      </c>
    </row>
    <row r="15" spans="1:16" ht="15">
      <c r="A15" s="606" t="s">
        <v>6</v>
      </c>
      <c r="B15" s="547">
        <v>549</v>
      </c>
      <c r="C15" s="548">
        <v>550</v>
      </c>
      <c r="D15" s="548">
        <v>550</v>
      </c>
      <c r="E15" s="538">
        <v>1309.6</v>
      </c>
      <c r="F15" s="539">
        <v>1509</v>
      </c>
      <c r="G15" s="538">
        <v>5.5</v>
      </c>
      <c r="H15" s="539">
        <v>7</v>
      </c>
      <c r="I15" s="538">
        <v>5</v>
      </c>
      <c r="J15" s="539">
        <v>6.5</v>
      </c>
      <c r="K15" s="542">
        <f t="shared" si="0"/>
        <v>10</v>
      </c>
      <c r="L15" s="549">
        <v>10</v>
      </c>
      <c r="M15" s="544">
        <v>71.1</v>
      </c>
      <c r="N15" s="544">
        <v>69.3</v>
      </c>
      <c r="O15" s="550">
        <v>0.3</v>
      </c>
      <c r="P15" s="544">
        <v>0.3</v>
      </c>
    </row>
    <row r="16" spans="1:16" ht="15" customHeight="1">
      <c r="A16" s="606" t="s">
        <v>7</v>
      </c>
      <c r="B16" s="547">
        <v>643</v>
      </c>
      <c r="C16" s="548">
        <v>578</v>
      </c>
      <c r="D16" s="548">
        <v>578</v>
      </c>
      <c r="E16" s="538">
        <v>1697</v>
      </c>
      <c r="F16" s="539">
        <v>2076.1</v>
      </c>
      <c r="G16" s="538">
        <v>5.3</v>
      </c>
      <c r="H16" s="539">
        <v>6.9</v>
      </c>
      <c r="I16" s="538">
        <v>4.6</v>
      </c>
      <c r="J16" s="539">
        <v>6</v>
      </c>
      <c r="K16" s="542">
        <f t="shared" si="0"/>
        <v>9.16955017301038</v>
      </c>
      <c r="L16" s="549">
        <v>11</v>
      </c>
      <c r="M16" s="544">
        <v>3018</v>
      </c>
      <c r="N16" s="544">
        <v>3202</v>
      </c>
      <c r="O16" s="551">
        <v>14</v>
      </c>
      <c r="P16" s="552">
        <v>12</v>
      </c>
    </row>
    <row r="17" spans="1:16" ht="15">
      <c r="A17" s="606" t="s">
        <v>8</v>
      </c>
      <c r="B17" s="547">
        <v>980</v>
      </c>
      <c r="C17" s="548">
        <v>1000</v>
      </c>
      <c r="D17" s="548">
        <v>1000</v>
      </c>
      <c r="E17" s="538">
        <v>3910</v>
      </c>
      <c r="F17" s="539">
        <v>3524</v>
      </c>
      <c r="G17" s="538">
        <v>19</v>
      </c>
      <c r="H17" s="539">
        <v>16.4</v>
      </c>
      <c r="I17" s="538">
        <v>18.8</v>
      </c>
      <c r="J17" s="539">
        <v>16.1</v>
      </c>
      <c r="K17" s="542">
        <f t="shared" si="0"/>
        <v>19</v>
      </c>
      <c r="L17" s="549">
        <v>16.7</v>
      </c>
      <c r="M17" s="544">
        <v>1184</v>
      </c>
      <c r="N17" s="544">
        <v>1056</v>
      </c>
      <c r="O17" s="553">
        <v>5</v>
      </c>
      <c r="P17" s="554">
        <v>5</v>
      </c>
    </row>
    <row r="18" spans="1:16" ht="15">
      <c r="A18" s="606" t="s">
        <v>9</v>
      </c>
      <c r="B18" s="547">
        <v>562</v>
      </c>
      <c r="C18" s="548">
        <v>534</v>
      </c>
      <c r="D18" s="548">
        <v>534</v>
      </c>
      <c r="E18" s="538">
        <v>1299.5</v>
      </c>
      <c r="F18" s="539">
        <v>1263.4</v>
      </c>
      <c r="G18" s="538">
        <v>4.3</v>
      </c>
      <c r="H18" s="539">
        <v>4.5</v>
      </c>
      <c r="I18" s="538">
        <v>3.1</v>
      </c>
      <c r="J18" s="539">
        <v>3.4</v>
      </c>
      <c r="K18" s="542">
        <f t="shared" si="0"/>
        <v>8.05243445692884</v>
      </c>
      <c r="L18" s="549">
        <v>8.4</v>
      </c>
      <c r="M18" s="545">
        <v>1488.7</v>
      </c>
      <c r="N18" s="544">
        <v>1421.6</v>
      </c>
      <c r="O18" s="553">
        <v>7.9</v>
      </c>
      <c r="P18" s="554">
        <v>8.1</v>
      </c>
    </row>
    <row r="19" spans="1:16" ht="15">
      <c r="A19" s="606" t="s">
        <v>79</v>
      </c>
      <c r="B19" s="547">
        <v>1293</v>
      </c>
      <c r="C19" s="548">
        <v>1203</v>
      </c>
      <c r="D19" s="548">
        <v>1203</v>
      </c>
      <c r="E19" s="538">
        <v>3279</v>
      </c>
      <c r="F19" s="539">
        <v>3278</v>
      </c>
      <c r="G19" s="538">
        <v>12.4</v>
      </c>
      <c r="H19" s="539">
        <v>11.2</v>
      </c>
      <c r="I19" s="538">
        <v>9.1</v>
      </c>
      <c r="J19" s="539">
        <v>9.2</v>
      </c>
      <c r="K19" s="542">
        <f t="shared" si="0"/>
        <v>10.30756442227764</v>
      </c>
      <c r="L19" s="549">
        <v>8.9</v>
      </c>
      <c r="M19" s="544">
        <v>909</v>
      </c>
      <c r="N19" s="544">
        <v>909</v>
      </c>
      <c r="O19" s="553">
        <v>4</v>
      </c>
      <c r="P19" s="554">
        <v>4</v>
      </c>
    </row>
    <row r="20" spans="1:16" ht="15">
      <c r="A20" s="606" t="s">
        <v>10</v>
      </c>
      <c r="B20" s="547">
        <v>1284</v>
      </c>
      <c r="C20" s="548">
        <v>1267</v>
      </c>
      <c r="D20" s="548">
        <v>1267</v>
      </c>
      <c r="E20" s="538">
        <v>3509</v>
      </c>
      <c r="F20" s="539">
        <v>3730</v>
      </c>
      <c r="G20" s="538">
        <v>12.8</v>
      </c>
      <c r="H20" s="539">
        <v>14.9</v>
      </c>
      <c r="I20" s="538">
        <v>10.1</v>
      </c>
      <c r="J20" s="539">
        <v>14.1</v>
      </c>
      <c r="K20" s="542">
        <f t="shared" si="0"/>
        <v>10.102604577742701</v>
      </c>
      <c r="L20" s="549">
        <v>11</v>
      </c>
      <c r="M20" s="544">
        <v>249.8</v>
      </c>
      <c r="N20" s="544">
        <v>240.8</v>
      </c>
      <c r="O20" s="553">
        <v>1.2</v>
      </c>
      <c r="P20" s="554">
        <v>1.2</v>
      </c>
    </row>
    <row r="21" spans="1:16" ht="15" customHeight="1">
      <c r="A21" s="606" t="s">
        <v>11</v>
      </c>
      <c r="B21" s="547">
        <v>593</v>
      </c>
      <c r="C21" s="548">
        <v>617</v>
      </c>
      <c r="D21" s="548">
        <v>617</v>
      </c>
      <c r="E21" s="538">
        <v>1307.3</v>
      </c>
      <c r="F21" s="539">
        <v>1106.6</v>
      </c>
      <c r="G21" s="538">
        <v>5.1</v>
      </c>
      <c r="H21" s="539">
        <v>5.1</v>
      </c>
      <c r="I21" s="538">
        <v>3.4</v>
      </c>
      <c r="J21" s="539">
        <v>4.5</v>
      </c>
      <c r="K21" s="542">
        <f t="shared" si="0"/>
        <v>8.26580226904376</v>
      </c>
      <c r="L21" s="549">
        <v>8.5</v>
      </c>
      <c r="M21" s="544">
        <v>436.2</v>
      </c>
      <c r="N21" s="545">
        <v>443.9</v>
      </c>
      <c r="O21" s="553">
        <v>1.7</v>
      </c>
      <c r="P21" s="554">
        <v>1.8</v>
      </c>
    </row>
    <row r="22" spans="1:16" ht="15">
      <c r="A22" s="606" t="s">
        <v>21</v>
      </c>
      <c r="B22" s="547">
        <v>998</v>
      </c>
      <c r="C22" s="548">
        <v>1037</v>
      </c>
      <c r="D22" s="548">
        <v>1037</v>
      </c>
      <c r="E22" s="538">
        <v>2966</v>
      </c>
      <c r="F22" s="539">
        <v>2046</v>
      </c>
      <c r="G22" s="538">
        <v>11.6</v>
      </c>
      <c r="H22" s="539">
        <v>11</v>
      </c>
      <c r="I22" s="538">
        <v>11.1</v>
      </c>
      <c r="J22" s="539">
        <v>10.3</v>
      </c>
      <c r="K22" s="542">
        <f t="shared" si="0"/>
        <v>11.186113789778206</v>
      </c>
      <c r="L22" s="549">
        <v>11</v>
      </c>
      <c r="M22" s="545">
        <v>1822</v>
      </c>
      <c r="N22" s="544">
        <v>1781</v>
      </c>
      <c r="O22" s="553">
        <v>7.1</v>
      </c>
      <c r="P22" s="554">
        <v>7.3</v>
      </c>
    </row>
    <row r="23" spans="1:16" ht="15">
      <c r="A23" s="606" t="s">
        <v>81</v>
      </c>
      <c r="B23" s="547">
        <v>1878</v>
      </c>
      <c r="C23" s="548">
        <v>1761</v>
      </c>
      <c r="D23" s="548">
        <v>1759</v>
      </c>
      <c r="E23" s="539">
        <v>8668</v>
      </c>
      <c r="F23" s="539">
        <v>9841</v>
      </c>
      <c r="G23" s="538">
        <v>31.1</v>
      </c>
      <c r="H23" s="539">
        <v>34.9</v>
      </c>
      <c r="I23" s="538">
        <v>31.1</v>
      </c>
      <c r="J23" s="539">
        <v>33.8</v>
      </c>
      <c r="K23" s="542">
        <f t="shared" si="0"/>
        <v>17.680500284252417</v>
      </c>
      <c r="L23" s="549">
        <v>18.4</v>
      </c>
      <c r="M23" s="544">
        <v>880.1</v>
      </c>
      <c r="N23" s="544">
        <v>786.9</v>
      </c>
      <c r="O23" s="553">
        <v>4.2</v>
      </c>
      <c r="P23" s="554">
        <v>3.7</v>
      </c>
    </row>
    <row r="24" spans="1:16" ht="15">
      <c r="A24" s="606" t="s">
        <v>12</v>
      </c>
      <c r="B24" s="547">
        <v>445</v>
      </c>
      <c r="C24" s="548">
        <v>445</v>
      </c>
      <c r="D24" s="548">
        <v>445</v>
      </c>
      <c r="E24" s="538">
        <v>1259.7</v>
      </c>
      <c r="F24" s="539">
        <v>1020.7</v>
      </c>
      <c r="G24" s="538">
        <v>4.8</v>
      </c>
      <c r="H24" s="539">
        <v>3.9</v>
      </c>
      <c r="I24" s="538">
        <v>2.4</v>
      </c>
      <c r="J24" s="539">
        <v>2.4</v>
      </c>
      <c r="K24" s="542">
        <f t="shared" si="0"/>
        <v>10.786516853932584</v>
      </c>
      <c r="L24" s="549">
        <v>9.9</v>
      </c>
      <c r="M24" s="544">
        <v>607.1</v>
      </c>
      <c r="N24" s="544">
        <v>594.3</v>
      </c>
      <c r="O24" s="553">
        <v>2.7</v>
      </c>
      <c r="P24" s="554">
        <v>2.7</v>
      </c>
    </row>
    <row r="25" spans="1:16" ht="15">
      <c r="A25" s="606" t="s">
        <v>13</v>
      </c>
      <c r="B25" s="547">
        <v>1440</v>
      </c>
      <c r="C25" s="548">
        <v>1503</v>
      </c>
      <c r="D25" s="548">
        <v>1503</v>
      </c>
      <c r="E25" s="539">
        <v>5703.2</v>
      </c>
      <c r="F25" s="539">
        <v>4814.8</v>
      </c>
      <c r="G25" s="538">
        <v>21.6</v>
      </c>
      <c r="H25" s="539">
        <v>18.9</v>
      </c>
      <c r="I25" s="538">
        <v>19.3</v>
      </c>
      <c r="J25" s="539">
        <v>19.7</v>
      </c>
      <c r="K25" s="542">
        <f t="shared" si="0"/>
        <v>14.371257485029941</v>
      </c>
      <c r="L25" s="549">
        <v>13.6</v>
      </c>
      <c r="M25" s="544"/>
      <c r="N25" s="544"/>
      <c r="O25" s="555"/>
      <c r="P25" s="556"/>
    </row>
    <row r="26" spans="1:16" ht="15">
      <c r="A26" s="606" t="s">
        <v>82</v>
      </c>
      <c r="B26" s="547">
        <v>537</v>
      </c>
      <c r="C26" s="548">
        <v>784</v>
      </c>
      <c r="D26" s="548">
        <v>784</v>
      </c>
      <c r="E26" s="538">
        <v>1179.7</v>
      </c>
      <c r="F26" s="539">
        <v>912.3</v>
      </c>
      <c r="G26" s="538">
        <v>6.7</v>
      </c>
      <c r="H26" s="539">
        <v>5.5</v>
      </c>
      <c r="I26" s="538">
        <v>6.1</v>
      </c>
      <c r="J26" s="539">
        <v>4.9</v>
      </c>
      <c r="K26" s="542">
        <f t="shared" si="0"/>
        <v>8.545918367346939</v>
      </c>
      <c r="L26" s="549">
        <v>10.3</v>
      </c>
      <c r="M26" s="544">
        <v>3149</v>
      </c>
      <c r="N26" s="544">
        <v>3213</v>
      </c>
      <c r="O26" s="550">
        <v>10</v>
      </c>
      <c r="P26" s="544">
        <v>10</v>
      </c>
    </row>
    <row r="27" spans="1:16" ht="15">
      <c r="A27" s="606" t="s">
        <v>14</v>
      </c>
      <c r="B27" s="547">
        <v>4388</v>
      </c>
      <c r="C27" s="548">
        <v>4505</v>
      </c>
      <c r="D27" s="548">
        <v>4505</v>
      </c>
      <c r="E27" s="538">
        <v>18709</v>
      </c>
      <c r="F27" s="539">
        <v>12943</v>
      </c>
      <c r="G27" s="538">
        <v>84</v>
      </c>
      <c r="H27" s="539">
        <v>60</v>
      </c>
      <c r="I27" s="538">
        <v>65</v>
      </c>
      <c r="J27" s="539">
        <v>57</v>
      </c>
      <c r="K27" s="542">
        <f t="shared" si="0"/>
        <v>18.645948945615984</v>
      </c>
      <c r="L27" s="549">
        <v>14.7</v>
      </c>
      <c r="M27" s="544">
        <v>1450</v>
      </c>
      <c r="N27" s="544">
        <v>1498</v>
      </c>
      <c r="O27" s="550">
        <v>6</v>
      </c>
      <c r="P27" s="544">
        <v>6</v>
      </c>
    </row>
    <row r="28" spans="1:16" ht="0.75" customHeight="1" thickBot="1">
      <c r="A28" s="557" t="s">
        <v>128</v>
      </c>
      <c r="B28" s="558">
        <v>100</v>
      </c>
      <c r="C28" s="559">
        <v>100</v>
      </c>
      <c r="D28" s="559">
        <v>100</v>
      </c>
      <c r="E28" s="560">
        <v>68</v>
      </c>
      <c r="F28" s="561">
        <v>0</v>
      </c>
      <c r="G28" s="560">
        <v>0.7</v>
      </c>
      <c r="H28" s="561">
        <v>0.7</v>
      </c>
      <c r="I28" s="560">
        <v>2.4</v>
      </c>
      <c r="J28" s="562">
        <v>2.4</v>
      </c>
      <c r="K28" s="563">
        <f t="shared" si="0"/>
        <v>6.999999999999999</v>
      </c>
      <c r="L28" s="564">
        <v>6.999999999999999</v>
      </c>
      <c r="M28" s="565"/>
      <c r="N28" s="566"/>
      <c r="O28" s="567"/>
      <c r="P28" s="568"/>
    </row>
    <row r="29" spans="1:16" ht="15" thickBot="1">
      <c r="A29" s="569" t="s">
        <v>129</v>
      </c>
      <c r="B29" s="570">
        <f>SUM(B7:B28)</f>
        <v>23107</v>
      </c>
      <c r="C29" s="571">
        <f>SUM(C7:C27)</f>
        <v>23169</v>
      </c>
      <c r="D29" s="571">
        <f>SUM(D7:D27)</f>
        <v>23167</v>
      </c>
      <c r="E29" s="572">
        <f>SUM(E7:E27)</f>
        <v>69620.9</v>
      </c>
      <c r="F29" s="573">
        <f>SUM(F7:F28)</f>
        <v>62600.8</v>
      </c>
      <c r="G29" s="572">
        <f>SUM(G7:G28)</f>
        <v>304.4</v>
      </c>
      <c r="H29" s="573">
        <f>SUM(H7:H28)</f>
        <v>280.09999999999997</v>
      </c>
      <c r="I29" s="572">
        <f>SUM(I7:I28)</f>
        <v>262.59999999999997</v>
      </c>
      <c r="J29" s="574">
        <f>SUM(J7:J28)</f>
        <v>260.4</v>
      </c>
      <c r="K29" s="575">
        <f t="shared" si="0"/>
        <v>13.139379289506625</v>
      </c>
      <c r="L29" s="576">
        <v>12.7</v>
      </c>
      <c r="M29" s="572">
        <f>SUM(M7:M28)</f>
        <v>20730.600000000002</v>
      </c>
      <c r="N29" s="572">
        <f>SUM(N7:N28)</f>
        <v>20630</v>
      </c>
      <c r="O29" s="577">
        <f>SUM(O7:O28)</f>
        <v>96.7</v>
      </c>
      <c r="P29" s="573">
        <f>SUM(P7:P28)</f>
        <v>93.60000000000001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2018-09-11T06:52:00Z</cp:lastPrinted>
  <dcterms:created xsi:type="dcterms:W3CDTF">2017-08-13T06:13:14Z</dcterms:created>
  <dcterms:modified xsi:type="dcterms:W3CDTF">2018-09-11T07:13:35Z</dcterms:modified>
  <cp:category/>
  <cp:version/>
  <cp:contentType/>
  <cp:contentStatus/>
</cp:coreProperties>
</file>