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671" activeTab="0"/>
  </bookViews>
  <sheets>
    <sheet name="уборка зерновые" sheetId="1" r:id="rId1"/>
    <sheet name="уборка прочие" sheetId="2" r:id="rId2"/>
    <sheet name="полевые работы" sheetId="3" r:id="rId3"/>
    <sheet name="сев" sheetId="4" r:id="rId4"/>
    <sheet name="корма" sheetId="5" r:id="rId5"/>
    <sheet name="погода" sheetId="6" r:id="rId6"/>
    <sheet name="молоко" sheetId="7" r:id="rId7"/>
  </sheets>
  <definedNames>
    <definedName name="_xlnm.Print_Titles" localSheetId="4">'корма'!$A:$A</definedName>
    <definedName name="_xlnm.Print_Titles" localSheetId="0">'уборка зерновые'!$A:$A</definedName>
    <definedName name="_xlnm.Print_Titles" localSheetId="1">'уборка прочие'!$A:$A</definedName>
    <definedName name="_xlnm.Print_Area" localSheetId="4">'корма'!$A$1:$Z$28</definedName>
    <definedName name="_xlnm.Print_Area" localSheetId="6">'молоко'!$A$1:$P$29</definedName>
    <definedName name="_xlnm.Print_Area" localSheetId="5">'погода'!$A$1:$E$25</definedName>
    <definedName name="_xlnm.Print_Area" localSheetId="2">'полевые работы'!$A$1:$L$28</definedName>
    <definedName name="_xlnm.Print_Area" localSheetId="3">'сев'!$A$1:$V$27</definedName>
    <definedName name="_xlnm.Print_Area" localSheetId="1">'уборка прочие'!$A$1:$BJ$27</definedName>
  </definedNames>
  <calcPr fullCalcOnLoad="1"/>
</workbook>
</file>

<file path=xl/sharedStrings.xml><?xml version="1.0" encoding="utf-8"?>
<sst xmlns="http://schemas.openxmlformats.org/spreadsheetml/2006/main" count="499" uniqueCount="172">
  <si>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</si>
  <si>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</si>
  <si>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</si>
  <si>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</si>
  <si>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</si>
  <si>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</si>
  <si>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</si>
  <si>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</si>
  <si>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</si>
  <si>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</si>
  <si>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</si>
  <si>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</si>
  <si>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</si>
  <si>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</si>
  <si>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</si>
  <si>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</si>
  <si>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</si>
  <si>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</si>
  <si>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</si>
  <si>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</si>
  <si>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</si>
  <si>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</si>
  <si>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</si>
  <si>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</si>
  <si>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</si>
  <si>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</si>
  <si>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</si>
  <si>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</si>
  <si>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</si>
  <si>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</si>
  <si>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</si>
  <si>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</si>
  <si>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</si>
  <si>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</si>
  <si>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</si>
  <si>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</si>
  <si>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</si>
  <si>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</si>
  <si>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</si>
  <si>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</si>
  <si>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</si>
  <si>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</si>
  <si>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</si>
  <si>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</si>
  <si>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</si>
  <si>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</si>
  <si>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</si>
  <si>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</si>
  <si>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</si>
  <si>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</si>
  <si>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</si>
  <si>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</si>
  <si>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</si>
  <si>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</si>
  <si>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 xml:space="preserve">Уборка технических культур, кукурузы на силос, картофеля и овощей                                                                      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</si>
  <si>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</si>
  <si>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</si>
  <si>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</si>
  <si>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</si>
  <si>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</si>
  <si>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</si>
  <si>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</si>
  <si>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</si>
  <si>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</si>
  <si>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</si>
  <si>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</si>
  <si>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</si>
  <si>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Кузоватовский </t>
  </si>
  <si>
    <t xml:space="preserve">Старомайнский  </t>
  </si>
  <si>
    <t>Количество задействованной техники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</si>
  <si>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</si>
  <si>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</si>
  <si>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</si>
  <si>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</si>
  <si>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</si>
  <si>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</si>
  <si>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</si>
  <si>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</si>
  <si>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</si>
  <si>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</si>
  <si>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Было в 2018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</si>
  <si>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</si>
  <si>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</si>
  <si>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</si>
  <si>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</si>
  <si>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</si>
  <si>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</si>
  <si>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</si>
  <si>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</si>
  <si>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</si>
  <si>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</si>
  <si>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</si>
  <si>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</si>
  <si>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</si>
  <si>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</si>
  <si>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</si>
  <si>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</si>
  <si>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</si>
  <si>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</si>
  <si>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</si>
  <si>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</si>
  <si>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</si>
  <si>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</si>
  <si>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</si>
  <si>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</si>
  <si>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</si>
  <si>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</si>
  <si>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</si>
  <si>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</si>
  <si>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</si>
  <si>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</si>
  <si>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</si>
  <si>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</si>
  <si>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</si>
  <si>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</si>
  <si>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</si>
  <si>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</si>
  <si>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</si>
  <si>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</si>
  <si>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</si>
  <si>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</si>
  <si>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</si>
  <si>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</si>
  <si>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</si>
  <si>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</si>
  <si>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</si>
  <si>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</si>
  <si>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</si>
  <si>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</si>
  <si>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</si>
  <si>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</si>
  <si>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</si>
  <si>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</si>
  <si>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</si>
  <si>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0</t>
  </si>
  <si>
    <t>03.09</t>
  </si>
  <si>
    <t>Уборка зерновых и зернобобовых культур                                    04.09.2019</t>
  </si>
  <si>
    <t>Оперативная информация об агрометеорологических условиях  на территори Ульяновской области по состоянию на 04.09.2019</t>
  </si>
  <si>
    <t>04.09</t>
  </si>
  <si>
    <t>облочно, 18</t>
  </si>
  <si>
    <t>ясно, 18</t>
  </si>
  <si>
    <t>ясно, 12</t>
  </si>
  <si>
    <t>пасмурно, 7</t>
  </si>
  <si>
    <t>солнечно, 12</t>
  </si>
  <si>
    <t xml:space="preserve">солнечно, 12 </t>
  </si>
  <si>
    <t>ясно, 3</t>
  </si>
  <si>
    <t>пасмурно, 10</t>
  </si>
  <si>
    <t>ясно, 19</t>
  </si>
  <si>
    <t>пасмурно, 12</t>
  </si>
  <si>
    <t>6 комбайнов</t>
  </si>
  <si>
    <t>18 комбайнов</t>
  </si>
  <si>
    <t>12 комбайнов</t>
  </si>
  <si>
    <t>20 комбайнов</t>
  </si>
  <si>
    <t>17 комабайнов</t>
  </si>
  <si>
    <t>7 комбайнов</t>
  </si>
  <si>
    <t>ясно,20</t>
  </si>
  <si>
    <t>32 комбайна</t>
  </si>
  <si>
    <t xml:space="preserve">48 комбайнов </t>
  </si>
  <si>
    <t>ясно, 20</t>
  </si>
  <si>
    <t>ясно, 13</t>
  </si>
  <si>
    <t>облочно, 15</t>
  </si>
  <si>
    <t>ясно, 15</t>
  </si>
  <si>
    <t>57 комбайнов</t>
  </si>
  <si>
    <t>45 комбайна</t>
  </si>
  <si>
    <t xml:space="preserve"> 5 комбайнов</t>
  </si>
  <si>
    <t>37 комбайнов</t>
  </si>
  <si>
    <t>солнечно, 10</t>
  </si>
  <si>
    <t>50 комбайнов</t>
  </si>
  <si>
    <t>солнечно, 16</t>
  </si>
  <si>
    <t>47 комбайнов</t>
  </si>
  <si>
    <t>солнечно, 21</t>
  </si>
  <si>
    <t>128 комбайнов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</si>
</sst>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04">
    <xf numFmtId="0" fontId="0" fillId="0" borderId="0" xfId="0" applyAlignment="1">
      <alignment/>
    </xf>
    <xf numFmtId="172" fontId="19" fillId="24" borderId="10" xfId="0" applyNumberFormat="1" applyFont="1" applyFill="1" applyBorder="1" applyAlignment="1">
      <alignment horizontal="center" vertical="center" wrapText="1"/>
    </xf>
    <xf numFmtId="3" fontId="19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1" xfId="82" applyFont="1" applyFill="1" applyBorder="1" applyAlignment="1" applyProtection="1">
      <alignment horizontal="left" vertical="center" wrapText="1"/>
      <protection locked="0"/>
    </xf>
    <xf numFmtId="0" fontId="19" fillId="24" borderId="12" xfId="82" applyFont="1" applyFill="1" applyBorder="1" applyAlignment="1" applyProtection="1">
      <alignment horizontal="left" vertical="center" wrapText="1"/>
      <protection locked="0"/>
    </xf>
    <xf numFmtId="3" fontId="19" fillId="24" borderId="13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13" xfId="0" applyFont="1" applyFill="1" applyBorder="1" applyAlignment="1" applyProtection="1">
      <alignment horizontal="center" vertical="center" wrapText="1"/>
      <protection locked="0"/>
    </xf>
    <xf numFmtId="0" fontId="19" fillId="24" borderId="14" xfId="0" applyFont="1" applyFill="1" applyBorder="1" applyAlignment="1" applyProtection="1">
      <alignment horizontal="center" vertical="center" wrapText="1"/>
      <protection hidden="1"/>
    </xf>
    <xf numFmtId="1" fontId="19" fillId="24" borderId="14" xfId="0" applyNumberFormat="1" applyFont="1" applyFill="1" applyBorder="1" applyAlignment="1">
      <alignment horizontal="center" vertical="center" wrapText="1"/>
    </xf>
    <xf numFmtId="0" fontId="19" fillId="25" borderId="15" xfId="82" applyFont="1" applyFill="1" applyBorder="1" applyAlignment="1" applyProtection="1">
      <alignment horizontal="left" vertical="center" wrapText="1"/>
      <protection locked="0"/>
    </xf>
    <xf numFmtId="3" fontId="19" fillId="24" borderId="16" xfId="82" applyNumberFormat="1" applyFont="1" applyFill="1" applyBorder="1" applyAlignment="1" applyProtection="1">
      <alignment horizontal="center" vertical="center" wrapText="1"/>
      <protection locked="0"/>
    </xf>
    <xf numFmtId="3" fontId="19" fillId="24" borderId="17" xfId="82" applyNumberFormat="1" applyFont="1" applyFill="1" applyBorder="1" applyAlignment="1" applyProtection="1">
      <alignment horizontal="center" vertical="center" wrapText="1"/>
      <protection locked="0"/>
    </xf>
    <xf numFmtId="3" fontId="20" fillId="24" borderId="18" xfId="82" applyNumberFormat="1" applyFont="1" applyFill="1" applyBorder="1" applyAlignment="1" applyProtection="1">
      <alignment horizontal="center" vertical="center" wrapText="1"/>
      <protection locked="0"/>
    </xf>
    <xf numFmtId="174" fontId="20" fillId="24" borderId="19" xfId="82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0" applyFill="1" applyAlignment="1">
      <alignment/>
    </xf>
    <xf numFmtId="0" fontId="20" fillId="24" borderId="18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20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19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21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10" xfId="76" applyFont="1" applyFill="1" applyBorder="1" applyAlignment="1" applyProtection="1">
      <alignment horizontal="center" vertical="center" textRotation="90" wrapText="1"/>
      <protection locked="0"/>
    </xf>
    <xf numFmtId="3" fontId="19" fillId="24" borderId="21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 applyProtection="1">
      <alignment horizontal="center" vertical="center" wrapText="1"/>
      <protection locked="0"/>
    </xf>
    <xf numFmtId="172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0" xfId="0" applyFont="1" applyFill="1" applyBorder="1" applyAlignment="1" applyProtection="1">
      <alignment horizontal="center" vertical="center" wrapText="1"/>
      <protection/>
    </xf>
    <xf numFmtId="3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174" fontId="19" fillId="24" borderId="10" xfId="81" applyNumberFormat="1" applyFont="1" applyFill="1" applyBorder="1" applyAlignment="1" applyProtection="1">
      <alignment horizontal="center" vertical="center" wrapText="1"/>
      <protection hidden="1"/>
    </xf>
    <xf numFmtId="1" fontId="19" fillId="24" borderId="16" xfId="0" applyNumberFormat="1" applyFont="1" applyFill="1" applyBorder="1" applyAlignment="1">
      <alignment horizontal="center" vertical="center" wrapText="1"/>
    </xf>
    <xf numFmtId="0" fontId="20" fillId="24" borderId="22" xfId="82" applyFont="1" applyFill="1" applyBorder="1" applyAlignment="1" applyProtection="1">
      <alignment horizontal="left" vertical="center" wrapText="1"/>
      <protection locked="0"/>
    </xf>
    <xf numFmtId="3" fontId="20" fillId="24" borderId="18" xfId="82" applyNumberFormat="1" applyFont="1" applyFill="1" applyBorder="1" applyAlignment="1" applyProtection="1">
      <alignment horizontal="center" vertical="center" wrapText="1"/>
      <protection/>
    </xf>
    <xf numFmtId="172" fontId="20" fillId="24" borderId="20" xfId="0" applyNumberFormat="1" applyFont="1" applyFill="1" applyBorder="1" applyAlignment="1">
      <alignment horizontal="center" vertical="center" wrapText="1"/>
    </xf>
    <xf numFmtId="172" fontId="20" fillId="24" borderId="19" xfId="81" applyNumberFormat="1" applyFont="1" applyFill="1" applyBorder="1" applyAlignment="1" applyProtection="1">
      <alignment horizontal="center" vertical="center" wrapText="1"/>
      <protection hidden="1"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27" fillId="24" borderId="10" xfId="0" applyFont="1" applyFill="1" applyBorder="1" applyAlignment="1" applyProtection="1">
      <alignment horizontal="center" vertical="center" wrapText="1"/>
      <protection/>
    </xf>
    <xf numFmtId="17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174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10" xfId="0" applyFont="1" applyFill="1" applyBorder="1" applyAlignment="1">
      <alignment horizontal="center" vertical="center" wrapText="1"/>
    </xf>
    <xf numFmtId="172" fontId="21" fillId="24" borderId="10" xfId="0" applyNumberFormat="1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left" vertical="top" wrapText="1"/>
    </xf>
    <xf numFmtId="0" fontId="19" fillId="24" borderId="24" xfId="0" applyFont="1" applyFill="1" applyBorder="1" applyAlignment="1" applyProtection="1">
      <alignment horizontal="center" vertical="center" wrapText="1"/>
      <protection locked="0"/>
    </xf>
    <xf numFmtId="0" fontId="27" fillId="24" borderId="20" xfId="0" applyFont="1" applyFill="1" applyBorder="1" applyAlignment="1" applyProtection="1">
      <alignment horizontal="center" vertical="center" wrapText="1"/>
      <protection/>
    </xf>
    <xf numFmtId="172" fontId="20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21" xfId="0" applyFont="1" applyFill="1" applyBorder="1" applyAlignment="1" applyProtection="1">
      <alignment horizontal="center" vertical="center" wrapText="1"/>
      <protection locked="0"/>
    </xf>
    <xf numFmtId="1" fontId="19" fillId="24" borderId="21" xfId="0" applyNumberFormat="1" applyFont="1" applyFill="1" applyBorder="1" applyAlignment="1" applyProtection="1">
      <alignment horizontal="center" vertical="center" wrapText="1"/>
      <protection locked="0"/>
    </xf>
    <xf numFmtId="1" fontId="27" fillId="24" borderId="21" xfId="0" applyNumberFormat="1" applyFont="1" applyFill="1" applyBorder="1" applyAlignment="1" applyProtection="1">
      <alignment horizontal="center" vertical="center" wrapText="1"/>
      <protection/>
    </xf>
    <xf numFmtId="1" fontId="21" fillId="24" borderId="21" xfId="0" applyNumberFormat="1" applyFont="1" applyFill="1" applyBorder="1" applyAlignment="1">
      <alignment horizontal="center" vertical="center" wrapText="1"/>
    </xf>
    <xf numFmtId="1" fontId="19" fillId="24" borderId="25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25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17" xfId="0" applyNumberFormat="1" applyFont="1" applyFill="1" applyBorder="1" applyAlignment="1" applyProtection="1">
      <alignment horizontal="center" vertical="center" wrapText="1"/>
      <protection locked="0"/>
    </xf>
    <xf numFmtId="172" fontId="20" fillId="24" borderId="19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24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26" xfId="0" applyFont="1" applyFill="1" applyBorder="1" applyAlignment="1" applyProtection="1">
      <alignment horizontal="center" vertical="center" wrapText="1"/>
      <protection locked="0"/>
    </xf>
    <xf numFmtId="0" fontId="19" fillId="24" borderId="24" xfId="0" applyFont="1" applyFill="1" applyBorder="1" applyAlignment="1" applyProtection="1">
      <alignment horizontal="center" vertical="center" wrapText="1"/>
      <protection/>
    </xf>
    <xf numFmtId="172" fontId="20" fillId="24" borderId="20" xfId="0" applyNumberFormat="1" applyFont="1" applyFill="1" applyBorder="1" applyAlignment="1" applyProtection="1">
      <alignment horizontal="center" vertical="center" wrapText="1"/>
      <protection/>
    </xf>
    <xf numFmtId="0" fontId="19" fillId="24" borderId="27" xfId="0" applyFont="1" applyFill="1" applyBorder="1" applyAlignment="1" applyProtection="1">
      <alignment horizontal="center" vertical="center" wrapText="1"/>
      <protection locked="0"/>
    </xf>
    <xf numFmtId="0" fontId="19" fillId="24" borderId="28" xfId="0" applyFont="1" applyFill="1" applyBorder="1" applyAlignment="1" applyProtection="1">
      <alignment horizontal="center" vertical="center" wrapText="1"/>
      <protection locked="0"/>
    </xf>
    <xf numFmtId="0" fontId="19" fillId="24" borderId="14" xfId="0" applyFont="1" applyFill="1" applyBorder="1" applyAlignment="1" applyProtection="1">
      <alignment horizontal="center" vertical="center" wrapText="1"/>
      <protection locked="0"/>
    </xf>
    <xf numFmtId="0" fontId="19" fillId="24" borderId="16" xfId="0" applyFont="1" applyFill="1" applyBorder="1" applyAlignment="1" applyProtection="1">
      <alignment horizontal="center" vertical="center" wrapText="1"/>
      <protection locked="0"/>
    </xf>
    <xf numFmtId="0" fontId="27" fillId="24" borderId="18" xfId="0" applyFont="1" applyFill="1" applyBorder="1" applyAlignment="1" applyProtection="1">
      <alignment horizontal="center" vertical="center" wrapText="1"/>
      <protection/>
    </xf>
    <xf numFmtId="3" fontId="19" fillId="24" borderId="21" xfId="0" applyNumberFormat="1" applyFont="1" applyFill="1" applyBorder="1" applyAlignment="1" applyProtection="1">
      <alignment horizontal="center" vertical="center" wrapText="1"/>
      <protection locked="0"/>
    </xf>
    <xf numFmtId="3" fontId="19" fillId="24" borderId="21" xfId="0" applyNumberFormat="1" applyFont="1" applyFill="1" applyBorder="1" applyAlignment="1" applyProtection="1">
      <alignment horizontal="center" vertical="center" wrapText="1"/>
      <protection hidden="1"/>
    </xf>
    <xf numFmtId="0" fontId="19" fillId="24" borderId="29" xfId="0" applyFont="1" applyFill="1" applyBorder="1" applyAlignment="1" applyProtection="1">
      <alignment horizontal="center" vertical="center" wrapText="1"/>
      <protection locked="0"/>
    </xf>
    <xf numFmtId="0" fontId="19" fillId="24" borderId="25" xfId="0" applyFont="1" applyFill="1" applyBorder="1" applyAlignment="1" applyProtection="1">
      <alignment horizontal="center" vertical="center" wrapText="1"/>
      <protection locked="0"/>
    </xf>
    <xf numFmtId="172" fontId="19" fillId="24" borderId="25" xfId="81" applyNumberFormat="1" applyFont="1" applyFill="1" applyBorder="1" applyAlignment="1" applyProtection="1">
      <alignment horizontal="center" vertical="center" wrapText="1"/>
      <protection hidden="1"/>
    </xf>
    <xf numFmtId="172" fontId="19" fillId="24" borderId="17" xfId="81" applyNumberFormat="1" applyFont="1" applyFill="1" applyBorder="1" applyAlignment="1" applyProtection="1">
      <alignment horizontal="center" vertical="center" wrapText="1"/>
      <protection hidden="1"/>
    </xf>
    <xf numFmtId="172" fontId="20" fillId="24" borderId="19" xfId="0" applyNumberFormat="1" applyFont="1" applyFill="1" applyBorder="1" applyAlignment="1" applyProtection="1">
      <alignment horizontal="center" vertical="center" wrapText="1"/>
      <protection/>
    </xf>
    <xf numFmtId="172" fontId="27" fillId="24" borderId="20" xfId="0" applyNumberFormat="1" applyFont="1" applyFill="1" applyBorder="1" applyAlignment="1" applyProtection="1">
      <alignment horizontal="center" vertical="center" wrapText="1"/>
      <protection/>
    </xf>
    <xf numFmtId="0" fontId="28" fillId="24" borderId="0" xfId="0" applyFont="1" applyFill="1" applyBorder="1" applyAlignment="1" applyProtection="1">
      <alignment horizontal="center" vertical="center" wrapText="1"/>
      <protection locked="0"/>
    </xf>
    <xf numFmtId="1" fontId="19" fillId="24" borderId="30" xfId="0" applyNumberFormat="1" applyFont="1" applyFill="1" applyBorder="1" applyAlignment="1">
      <alignment horizontal="center" vertical="center" wrapText="1"/>
    </xf>
    <xf numFmtId="3" fontId="19" fillId="24" borderId="30" xfId="0" applyNumberFormat="1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center"/>
    </xf>
    <xf numFmtId="3" fontId="19" fillId="24" borderId="27" xfId="82" applyNumberFormat="1" applyFont="1" applyFill="1" applyBorder="1" applyAlignment="1" applyProtection="1">
      <alignment horizontal="center" vertical="center" wrapText="1"/>
      <protection locked="0"/>
    </xf>
    <xf numFmtId="3" fontId="19" fillId="24" borderId="26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26" xfId="0" applyNumberFormat="1" applyFont="1" applyFill="1" applyBorder="1" applyAlignment="1">
      <alignment horizontal="center" vertical="center" wrapText="1"/>
    </xf>
    <xf numFmtId="174" fontId="19" fillId="24" borderId="26" xfId="0" applyNumberFormat="1" applyFont="1" applyFill="1" applyBorder="1" applyAlignment="1" applyProtection="1">
      <alignment horizontal="center" vertical="center" wrapText="1"/>
      <protection locked="0"/>
    </xf>
    <xf numFmtId="174" fontId="19" fillId="24" borderId="28" xfId="0" applyNumberFormat="1" applyFont="1" applyFill="1" applyBorder="1" applyAlignment="1" applyProtection="1">
      <alignment horizontal="center" vertical="center" wrapText="1"/>
      <protection locked="0"/>
    </xf>
    <xf numFmtId="1" fontId="19" fillId="24" borderId="10" xfId="0" applyNumberFormat="1" applyFont="1" applyFill="1" applyBorder="1" applyAlignment="1">
      <alignment horizontal="center" vertical="center" wrapText="1"/>
    </xf>
    <xf numFmtId="0" fontId="19" fillId="24" borderId="21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3" fontId="19" fillId="24" borderId="24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24" xfId="0" applyNumberFormat="1" applyFont="1" applyFill="1" applyBorder="1" applyAlignment="1" applyProtection="1">
      <alignment horizontal="center" vertical="center" wrapText="1"/>
      <protection locked="0"/>
    </xf>
    <xf numFmtId="172" fontId="19" fillId="24" borderId="24" xfId="0" applyNumberFormat="1" applyFont="1" applyFill="1" applyBorder="1" applyAlignment="1">
      <alignment horizontal="center" vertical="center" wrapText="1"/>
    </xf>
    <xf numFmtId="3" fontId="20" fillId="24" borderId="20" xfId="82" applyNumberFormat="1" applyFont="1" applyFill="1" applyBorder="1" applyAlignment="1" applyProtection="1">
      <alignment horizontal="center" vertical="center" wrapText="1"/>
      <protection locked="0"/>
    </xf>
    <xf numFmtId="3" fontId="20" fillId="24" borderId="20" xfId="82" applyNumberFormat="1" applyFont="1" applyFill="1" applyBorder="1" applyAlignment="1" applyProtection="1">
      <alignment horizontal="center" vertical="center" wrapText="1"/>
      <protection/>
    </xf>
    <xf numFmtId="1" fontId="20" fillId="24" borderId="20" xfId="0" applyNumberFormat="1" applyFont="1" applyFill="1" applyBorder="1" applyAlignment="1" applyProtection="1">
      <alignment horizontal="center" vertical="center" wrapText="1"/>
      <protection/>
    </xf>
    <xf numFmtId="0" fontId="22" fillId="24" borderId="23" xfId="0" applyFont="1" applyFill="1" applyBorder="1" applyAlignment="1">
      <alignment horizontal="center" vertical="top" wrapText="1"/>
    </xf>
    <xf numFmtId="0" fontId="0" fillId="24" borderId="23" xfId="0" applyFill="1" applyBorder="1" applyAlignment="1">
      <alignment/>
    </xf>
    <xf numFmtId="172" fontId="19" fillId="24" borderId="10" xfId="0" applyNumberFormat="1" applyFont="1" applyFill="1" applyBorder="1" applyAlignment="1" applyProtection="1">
      <alignment horizontal="center" vertical="center" wrapText="1"/>
      <protection/>
    </xf>
    <xf numFmtId="0" fontId="21" fillId="24" borderId="31" xfId="0" applyFont="1" applyFill="1" applyBorder="1" applyAlignment="1">
      <alignment horizontal="left" vertical="center" wrapText="1"/>
    </xf>
    <xf numFmtId="172" fontId="21" fillId="24" borderId="32" xfId="0" applyNumberFormat="1" applyFont="1" applyFill="1" applyBorder="1" applyAlignment="1">
      <alignment horizontal="center" vertical="center" wrapText="1"/>
    </xf>
    <xf numFmtId="172" fontId="21" fillId="24" borderId="33" xfId="0" applyNumberFormat="1" applyFont="1" applyFill="1" applyBorder="1" applyAlignment="1">
      <alignment horizontal="center" vertical="center" wrapText="1"/>
    </xf>
    <xf numFmtId="0" fontId="21" fillId="24" borderId="32" xfId="0" applyFont="1" applyFill="1" applyBorder="1" applyAlignment="1">
      <alignment horizontal="center" vertical="center" wrapText="1"/>
    </xf>
    <xf numFmtId="0" fontId="21" fillId="24" borderId="34" xfId="0" applyFont="1" applyFill="1" applyBorder="1" applyAlignment="1">
      <alignment horizontal="center" vertical="center" wrapText="1"/>
    </xf>
    <xf numFmtId="0" fontId="19" fillId="24" borderId="35" xfId="0" applyFont="1" applyFill="1" applyBorder="1" applyAlignment="1" applyProtection="1">
      <alignment horizontal="center" vertical="center" wrapText="1"/>
      <protection locked="0"/>
    </xf>
    <xf numFmtId="0" fontId="19" fillId="24" borderId="36" xfId="0" applyFont="1" applyFill="1" applyBorder="1" applyAlignment="1" applyProtection="1">
      <alignment horizontal="center" vertical="center" wrapText="1"/>
      <protection locked="0"/>
    </xf>
    <xf numFmtId="172" fontId="20" fillId="24" borderId="18" xfId="0" applyNumberFormat="1" applyFont="1" applyFill="1" applyBorder="1" applyAlignment="1" applyProtection="1">
      <alignment horizontal="center" vertical="center" wrapText="1"/>
      <protection/>
    </xf>
    <xf numFmtId="0" fontId="20" fillId="24" borderId="35" xfId="76" applyFont="1" applyFill="1" applyBorder="1" applyAlignment="1" applyProtection="1">
      <alignment horizontal="center" vertical="center" textRotation="90" wrapText="1"/>
      <protection locked="0"/>
    </xf>
    <xf numFmtId="1" fontId="20" fillId="24" borderId="35" xfId="0" applyNumberFormat="1" applyFont="1" applyFill="1" applyBorder="1" applyAlignment="1" applyProtection="1">
      <alignment horizontal="center" vertical="center" wrapText="1"/>
      <protection/>
    </xf>
    <xf numFmtId="0" fontId="21" fillId="24" borderId="37" xfId="0" applyFont="1" applyFill="1" applyBorder="1" applyAlignment="1">
      <alignment horizontal="center" vertical="center" wrapText="1"/>
    </xf>
    <xf numFmtId="0" fontId="21" fillId="24" borderId="3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Fill="1" applyAlignment="1" applyProtection="1">
      <alignment/>
      <protection hidden="1"/>
    </xf>
    <xf numFmtId="1" fontId="19" fillId="0" borderId="23" xfId="86" applyNumberFormat="1" applyFont="1" applyFill="1" applyBorder="1" applyAlignment="1" applyProtection="1">
      <alignment horizontal="center" vertical="center"/>
      <protection hidden="1" locked="0"/>
    </xf>
    <xf numFmtId="3" fontId="30" fillId="0" borderId="23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23" xfId="85" applyNumberFormat="1" applyFont="1" applyFill="1" applyBorder="1" applyAlignment="1" applyProtection="1">
      <alignment horizontal="center" vertical="center"/>
      <protection hidden="1"/>
    </xf>
    <xf numFmtId="0" fontId="19" fillId="0" borderId="23" xfId="86" applyNumberFormat="1" applyFont="1" applyFill="1" applyBorder="1" applyAlignment="1" applyProtection="1">
      <alignment horizontal="center" vertical="center"/>
      <protection hidden="1" locked="0"/>
    </xf>
    <xf numFmtId="3" fontId="19" fillId="0" borderId="38" xfId="85" applyNumberFormat="1" applyFont="1" applyFill="1" applyBorder="1" applyAlignment="1" applyProtection="1">
      <alignment horizontal="center"/>
      <protection hidden="1"/>
    </xf>
    <xf numFmtId="1" fontId="19" fillId="0" borderId="38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39" xfId="0" applyFont="1" applyFill="1" applyBorder="1" applyAlignment="1" applyProtection="1">
      <alignment horizontal="center" vertical="center" textRotation="90" wrapText="1"/>
      <protection hidden="1"/>
    </xf>
    <xf numFmtId="0" fontId="19" fillId="0" borderId="40" xfId="0" applyFont="1" applyFill="1" applyBorder="1" applyAlignment="1" applyProtection="1">
      <alignment horizontal="center" vertical="center" textRotation="90" wrapText="1"/>
      <protection hidden="1"/>
    </xf>
    <xf numFmtId="3" fontId="19" fillId="0" borderId="41" xfId="85" applyNumberFormat="1" applyFont="1" applyFill="1" applyBorder="1" applyAlignment="1" applyProtection="1">
      <alignment horizontal="center" vertical="center"/>
      <protection hidden="1"/>
    </xf>
    <xf numFmtId="1" fontId="19" fillId="0" borderId="41" xfId="86" applyNumberFormat="1" applyFont="1" applyFill="1" applyBorder="1" applyAlignment="1" applyProtection="1">
      <alignment horizontal="center" vertical="center"/>
      <protection hidden="1" locked="0"/>
    </xf>
    <xf numFmtId="0" fontId="21" fillId="0" borderId="42" xfId="0" applyFont="1" applyFill="1" applyBorder="1" applyAlignment="1" applyProtection="1">
      <alignment horizontal="center" vertical="center"/>
      <protection hidden="1"/>
    </xf>
    <xf numFmtId="172" fontId="21" fillId="0" borderId="43" xfId="0" applyNumberFormat="1" applyFont="1" applyFill="1" applyBorder="1" applyAlignment="1" applyProtection="1">
      <alignment horizontal="center" vertical="center"/>
      <protection hidden="1"/>
    </xf>
    <xf numFmtId="3" fontId="27" fillId="0" borderId="44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44" xfId="0" applyNumberFormat="1" applyFont="1" applyFill="1" applyBorder="1" applyAlignment="1" applyProtection="1">
      <alignment horizontal="center" vertical="center"/>
      <protection hidden="1"/>
    </xf>
    <xf numFmtId="0" fontId="30" fillId="0" borderId="45" xfId="85" applyFont="1" applyFill="1" applyBorder="1" applyAlignment="1" applyProtection="1">
      <alignment vertical="top" wrapText="1"/>
      <protection hidden="1"/>
    </xf>
    <xf numFmtId="0" fontId="20" fillId="0" borderId="46" xfId="0" applyFont="1" applyFill="1" applyBorder="1" applyAlignment="1" applyProtection="1">
      <alignment vertical="center"/>
      <protection hidden="1"/>
    </xf>
    <xf numFmtId="0" fontId="19" fillId="0" borderId="47" xfId="0" applyFont="1" applyFill="1" applyBorder="1" applyAlignment="1" applyProtection="1">
      <alignment horizontal="center" vertical="center" textRotation="90" wrapText="1"/>
      <protection hidden="1"/>
    </xf>
    <xf numFmtId="0" fontId="19" fillId="0" borderId="48" xfId="0" applyFont="1" applyFill="1" applyBorder="1" applyAlignment="1" applyProtection="1">
      <alignment horizontal="center" vertical="center" textRotation="90" wrapText="1"/>
      <protection hidden="1"/>
    </xf>
    <xf numFmtId="3" fontId="30" fillId="0" borderId="49" xfId="85" applyNumberFormat="1" applyFont="1" applyFill="1" applyBorder="1" applyAlignment="1" applyProtection="1">
      <alignment horizontal="center" vertical="center" wrapText="1"/>
      <protection hidden="1"/>
    </xf>
    <xf numFmtId="172" fontId="30" fillId="0" borderId="50" xfId="85" applyNumberFormat="1" applyFont="1" applyFill="1" applyBorder="1" applyAlignment="1" applyProtection="1">
      <alignment horizontal="center" vertical="center" wrapText="1"/>
      <protection hidden="1"/>
    </xf>
    <xf numFmtId="3" fontId="27" fillId="0" borderId="51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52" xfId="0" applyNumberFormat="1" applyFont="1" applyFill="1" applyBorder="1" applyAlignment="1">
      <alignment horizontal="center" vertical="center" wrapText="1"/>
    </xf>
    <xf numFmtId="3" fontId="19" fillId="0" borderId="53" xfId="0" applyNumberFormat="1" applyFont="1" applyFill="1" applyBorder="1" applyAlignment="1">
      <alignment horizontal="center" vertical="center" wrapText="1"/>
    </xf>
    <xf numFmtId="3" fontId="19" fillId="0" borderId="54" xfId="0" applyNumberFormat="1" applyFont="1" applyFill="1" applyBorder="1" applyAlignment="1">
      <alignment horizontal="center" vertical="center" wrapText="1"/>
    </xf>
    <xf numFmtId="3" fontId="20" fillId="0" borderId="55" xfId="0" applyNumberFormat="1" applyFont="1" applyFill="1" applyBorder="1" applyAlignment="1" applyProtection="1">
      <alignment horizontal="center" vertical="center"/>
      <protection hidden="1"/>
    </xf>
    <xf numFmtId="3" fontId="19" fillId="0" borderId="49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30" xfId="0" applyNumberFormat="1" applyFont="1" applyFill="1" applyBorder="1" applyAlignment="1">
      <alignment horizontal="center" vertical="center" wrapText="1"/>
    </xf>
    <xf numFmtId="174" fontId="19" fillId="0" borderId="50" xfId="85" applyNumberFormat="1" applyFont="1" applyFill="1" applyBorder="1" applyAlignment="1" applyProtection="1">
      <alignment horizontal="center" vertical="center"/>
      <protection hidden="1"/>
    </xf>
    <xf numFmtId="3" fontId="19" fillId="0" borderId="56" xfId="0" applyNumberFormat="1" applyFont="1" applyFill="1" applyBorder="1" applyAlignment="1">
      <alignment horizontal="center" vertical="center" wrapText="1"/>
    </xf>
    <xf numFmtId="174" fontId="19" fillId="0" borderId="57" xfId="85" applyNumberFormat="1" applyFont="1" applyFill="1" applyBorder="1" applyAlignment="1" applyProtection="1">
      <alignment horizontal="center" vertical="center"/>
      <protection hidden="1"/>
    </xf>
    <xf numFmtId="3" fontId="20" fillId="0" borderId="51" xfId="0" applyNumberFormat="1" applyFont="1" applyFill="1" applyBorder="1" applyAlignment="1" applyProtection="1">
      <alignment horizontal="center" vertical="center"/>
      <protection hidden="1"/>
    </xf>
    <xf numFmtId="0" fontId="21" fillId="0" borderId="58" xfId="0" applyFont="1" applyFill="1" applyBorder="1" applyAlignment="1" applyProtection="1">
      <alignment horizontal="center" vertical="center"/>
      <protection hidden="1"/>
    </xf>
    <xf numFmtId="0" fontId="19" fillId="0" borderId="59" xfId="0" applyFont="1" applyFill="1" applyBorder="1" applyAlignment="1" applyProtection="1">
      <alignment horizontal="center" vertical="center" textRotation="90" wrapText="1"/>
      <protection hidden="1"/>
    </xf>
    <xf numFmtId="172" fontId="19" fillId="0" borderId="60" xfId="0" applyNumberFormat="1" applyFont="1" applyFill="1" applyBorder="1" applyAlignment="1" applyProtection="1">
      <alignment horizontal="center"/>
      <protection hidden="1"/>
    </xf>
    <xf numFmtId="172" fontId="19" fillId="0" borderId="61" xfId="0" applyNumberFormat="1" applyFont="1" applyFill="1" applyBorder="1" applyAlignment="1" applyProtection="1">
      <alignment horizontal="center" vertical="center"/>
      <protection hidden="1"/>
    </xf>
    <xf numFmtId="3" fontId="19" fillId="0" borderId="49" xfId="0" applyNumberFormat="1" applyFont="1" applyFill="1" applyBorder="1" applyAlignment="1">
      <alignment horizontal="center" vertical="center" wrapText="1"/>
    </xf>
    <xf numFmtId="172" fontId="19" fillId="0" borderId="62" xfId="0" applyNumberFormat="1" applyFont="1" applyFill="1" applyBorder="1" applyAlignment="1" applyProtection="1">
      <alignment horizontal="center"/>
      <protection hidden="1"/>
    </xf>
    <xf numFmtId="172" fontId="19" fillId="0" borderId="50" xfId="0" applyNumberFormat="1" applyFont="1" applyFill="1" applyBorder="1" applyAlignment="1" applyProtection="1">
      <alignment horizontal="center" vertical="center"/>
      <protection hidden="1"/>
    </xf>
    <xf numFmtId="174" fontId="20" fillId="0" borderId="63" xfId="85" applyNumberFormat="1" applyFont="1" applyFill="1" applyBorder="1" applyAlignment="1" applyProtection="1">
      <alignment horizontal="center" vertical="center"/>
      <protection hidden="1"/>
    </xf>
    <xf numFmtId="49" fontId="19" fillId="0" borderId="30" xfId="0" applyNumberFormat="1" applyFont="1" applyFill="1" applyBorder="1" applyAlignment="1">
      <alignment horizontal="center" vertical="center" wrapText="1"/>
    </xf>
    <xf numFmtId="0" fontId="19" fillId="0" borderId="50" xfId="0" applyNumberFormat="1" applyFont="1" applyFill="1" applyBorder="1" applyAlignment="1" applyProtection="1">
      <alignment horizontal="center" vertical="center"/>
      <protection hidden="1"/>
    </xf>
    <xf numFmtId="0" fontId="19" fillId="0" borderId="30" xfId="0" applyNumberFormat="1" applyFont="1" applyFill="1" applyBorder="1" applyAlignment="1">
      <alignment horizontal="center" vertical="center" wrapText="1"/>
    </xf>
    <xf numFmtId="1" fontId="19" fillId="0" borderId="30" xfId="0" applyNumberFormat="1" applyFont="1" applyFill="1" applyBorder="1" applyAlignment="1">
      <alignment horizontal="center" vertical="center" wrapText="1"/>
    </xf>
    <xf numFmtId="1" fontId="19" fillId="0" borderId="56" xfId="0" applyNumberFormat="1" applyFont="1" applyFill="1" applyBorder="1" applyAlignment="1">
      <alignment horizontal="center" vertical="center" wrapText="1"/>
    </xf>
    <xf numFmtId="172" fontId="19" fillId="0" borderId="57" xfId="0" applyNumberFormat="1" applyFont="1" applyFill="1" applyBorder="1" applyAlignment="1" applyProtection="1">
      <alignment horizontal="center" vertical="center"/>
      <protection hidden="1"/>
    </xf>
    <xf numFmtId="1" fontId="20" fillId="0" borderId="51" xfId="0" applyNumberFormat="1" applyFont="1" applyFill="1" applyBorder="1" applyAlignment="1" applyProtection="1">
      <alignment horizontal="center" vertical="center"/>
      <protection hidden="1"/>
    </xf>
    <xf numFmtId="172" fontId="20" fillId="0" borderId="63" xfId="0" applyNumberFormat="1" applyFont="1" applyFill="1" applyBorder="1" applyAlignment="1" applyProtection="1">
      <alignment horizontal="center" vertical="center"/>
      <protection hidden="1"/>
    </xf>
    <xf numFmtId="0" fontId="21" fillId="0" borderId="64" xfId="74" applyFont="1" applyFill="1" applyBorder="1" applyProtection="1">
      <alignment/>
      <protection locked="0"/>
    </xf>
    <xf numFmtId="3" fontId="19" fillId="24" borderId="23" xfId="85" applyNumberFormat="1" applyFont="1" applyFill="1" applyBorder="1" applyAlignment="1" applyProtection="1">
      <alignment horizontal="center" vertical="center"/>
      <protection hidden="1"/>
    </xf>
    <xf numFmtId="174" fontId="19" fillId="24" borderId="50" xfId="85" applyNumberFormat="1" applyFont="1" applyFill="1" applyBorder="1" applyAlignment="1" applyProtection="1">
      <alignment horizontal="center" vertical="center"/>
      <protection hidden="1"/>
    </xf>
    <xf numFmtId="3" fontId="19" fillId="24" borderId="53" xfId="0" applyNumberFormat="1" applyFont="1" applyFill="1" applyBorder="1" applyAlignment="1">
      <alignment horizontal="center" vertical="center" wrapText="1"/>
    </xf>
    <xf numFmtId="1" fontId="19" fillId="24" borderId="23" xfId="86" applyNumberFormat="1" applyFont="1" applyFill="1" applyBorder="1" applyAlignment="1" applyProtection="1">
      <alignment horizontal="center" vertical="center"/>
      <protection hidden="1" locked="0"/>
    </xf>
    <xf numFmtId="172" fontId="19" fillId="24" borderId="61" xfId="0" applyNumberFormat="1" applyFont="1" applyFill="1" applyBorder="1" applyAlignment="1" applyProtection="1">
      <alignment horizontal="center" vertical="center"/>
      <protection hidden="1"/>
    </xf>
    <xf numFmtId="172" fontId="19" fillId="24" borderId="50" xfId="0" applyNumberFormat="1" applyFont="1" applyFill="1" applyBorder="1" applyAlignment="1" applyProtection="1">
      <alignment horizontal="center" vertical="center"/>
      <protection hidden="1"/>
    </xf>
    <xf numFmtId="0" fontId="19" fillId="24" borderId="30" xfId="0" applyNumberFormat="1" applyFont="1" applyFill="1" applyBorder="1" applyAlignment="1">
      <alignment horizontal="center" vertical="center" wrapText="1"/>
    </xf>
    <xf numFmtId="0" fontId="19" fillId="24" borderId="23" xfId="86" applyNumberFormat="1" applyFont="1" applyFill="1" applyBorder="1" applyAlignment="1" applyProtection="1">
      <alignment horizontal="center" vertical="center"/>
      <protection hidden="1" locked="0"/>
    </xf>
    <xf numFmtId="3" fontId="19" fillId="24" borderId="49" xfId="0" applyNumberFormat="1" applyFont="1" applyFill="1" applyBorder="1" applyAlignment="1">
      <alignment horizontal="center" vertical="center" wrapText="1"/>
    </xf>
    <xf numFmtId="0" fontId="23" fillId="24" borderId="23" xfId="0" applyFont="1" applyFill="1" applyBorder="1" applyAlignment="1">
      <alignment horizontal="center"/>
    </xf>
    <xf numFmtId="0" fontId="0" fillId="24" borderId="23" xfId="0" applyFill="1" applyBorder="1" applyAlignment="1">
      <alignment/>
    </xf>
    <xf numFmtId="0" fontId="20" fillId="24" borderId="34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32" xfId="76" applyFont="1" applyFill="1" applyBorder="1" applyAlignment="1" applyProtection="1">
      <alignment horizontal="center" vertical="center" textRotation="90" wrapText="1"/>
      <protection locked="0"/>
    </xf>
    <xf numFmtId="0" fontId="20" fillId="24" borderId="33" xfId="76" applyFont="1" applyFill="1" applyBorder="1" applyAlignment="1" applyProtection="1">
      <alignment horizontal="center" vertical="center" textRotation="90" wrapText="1"/>
      <protection locked="0"/>
    </xf>
    <xf numFmtId="0" fontId="19" fillId="24" borderId="65" xfId="0" applyFont="1" applyFill="1" applyBorder="1" applyAlignment="1" applyProtection="1">
      <alignment horizontal="center" vertical="center" wrapText="1"/>
      <protection locked="0"/>
    </xf>
    <xf numFmtId="3" fontId="19" fillId="24" borderId="66" xfId="0" applyNumberFormat="1" applyFont="1" applyFill="1" applyBorder="1" applyAlignment="1" applyProtection="1">
      <alignment horizontal="center" vertical="center" wrapText="1"/>
      <protection hidden="1"/>
    </xf>
    <xf numFmtId="3" fontId="19" fillId="24" borderId="24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24" borderId="24" xfId="81" applyNumberFormat="1" applyFont="1" applyFill="1" applyBorder="1" applyAlignment="1" applyProtection="1">
      <alignment horizontal="center" vertical="center" wrapText="1"/>
      <protection hidden="1"/>
    </xf>
    <xf numFmtId="174" fontId="20" fillId="24" borderId="19" xfId="0" applyNumberFormat="1" applyFont="1" applyFill="1" applyBorder="1" applyAlignment="1" applyProtection="1">
      <alignment horizontal="center" vertical="center" wrapText="1"/>
      <protection/>
    </xf>
    <xf numFmtId="1" fontId="20" fillId="0" borderId="44" xfId="0" applyNumberFormat="1" applyFont="1" applyFill="1" applyBorder="1" applyAlignment="1" applyProtection="1">
      <alignment horizontal="center" vertical="center"/>
      <protection hidden="1"/>
    </xf>
    <xf numFmtId="174" fontId="20" fillId="24" borderId="20" xfId="82" applyNumberFormat="1" applyFont="1" applyFill="1" applyBorder="1" applyAlignment="1" applyProtection="1">
      <alignment horizontal="center" vertical="center" wrapText="1"/>
      <protection/>
    </xf>
    <xf numFmtId="1" fontId="19" fillId="0" borderId="38" xfId="0" applyNumberFormat="1" applyFont="1" applyFill="1" applyBorder="1" applyAlignment="1" applyProtection="1">
      <alignment horizontal="center"/>
      <protection hidden="1"/>
    </xf>
    <xf numFmtId="1" fontId="19" fillId="0" borderId="23" xfId="0" applyNumberFormat="1" applyFont="1" applyFill="1" applyBorder="1" applyAlignment="1" applyProtection="1">
      <alignment horizontal="center" vertical="center"/>
      <protection hidden="1"/>
    </xf>
    <xf numFmtId="1" fontId="19" fillId="24" borderId="23" xfId="0" applyNumberFormat="1" applyFont="1" applyFill="1" applyBorder="1" applyAlignment="1" applyProtection="1">
      <alignment horizontal="center" vertical="center"/>
      <protection hidden="1"/>
    </xf>
    <xf numFmtId="1" fontId="19" fillId="0" borderId="41" xfId="0" applyNumberFormat="1" applyFont="1" applyFill="1" applyBorder="1" applyAlignment="1" applyProtection="1">
      <alignment horizontal="center" vertical="center"/>
      <protection hidden="1"/>
    </xf>
    <xf numFmtId="172" fontId="27" fillId="0" borderId="63" xfId="85" applyNumberFormat="1" applyFont="1" applyFill="1" applyBorder="1" applyAlignment="1" applyProtection="1">
      <alignment horizontal="center" vertical="center" wrapText="1"/>
      <protection hidden="1"/>
    </xf>
    <xf numFmtId="174" fontId="20" fillId="0" borderId="67" xfId="85" applyNumberFormat="1" applyFont="1" applyFill="1" applyBorder="1" applyAlignment="1" applyProtection="1">
      <alignment horizontal="center" vertical="center"/>
      <protection hidden="1"/>
    </xf>
    <xf numFmtId="3" fontId="20" fillId="0" borderId="63" xfId="85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Alignment="1">
      <alignment/>
    </xf>
    <xf numFmtId="173" fontId="23" fillId="0" borderId="0" xfId="0" applyNumberFormat="1" applyFont="1" applyBorder="1" applyAlignment="1">
      <alignment horizontal="center" vertical="center"/>
    </xf>
    <xf numFmtId="0" fontId="19" fillId="0" borderId="0" xfId="83" applyFont="1" applyFill="1" applyBorder="1">
      <alignment/>
      <protection/>
    </xf>
    <xf numFmtId="0" fontId="22" fillId="0" borderId="0" xfId="83" applyFont="1" applyFill="1" applyBorder="1">
      <alignment/>
      <protection/>
    </xf>
    <xf numFmtId="14" fontId="23" fillId="0" borderId="0" xfId="83" applyNumberFormat="1" applyFont="1" applyFill="1" applyBorder="1" applyAlignment="1">
      <alignment/>
      <protection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4" fontId="23" fillId="0" borderId="0" xfId="0" applyNumberFormat="1" applyFont="1" applyFill="1" applyAlignment="1">
      <alignment horizontal="center"/>
    </xf>
    <xf numFmtId="0" fontId="20" fillId="0" borderId="68" xfId="83" applyFont="1" applyFill="1" applyBorder="1" applyAlignment="1">
      <alignment horizontal="center" vertical="center" wrapText="1"/>
      <protection/>
    </xf>
    <xf numFmtId="0" fontId="20" fillId="0" borderId="69" xfId="83" applyFont="1" applyFill="1" applyBorder="1" applyAlignment="1">
      <alignment horizontal="center" vertical="center" wrapText="1"/>
      <protection/>
    </xf>
    <xf numFmtId="0" fontId="20" fillId="0" borderId="69" xfId="83" applyFont="1" applyFill="1" applyBorder="1" applyAlignment="1">
      <alignment horizontal="center" vertical="center"/>
      <protection/>
    </xf>
    <xf numFmtId="0" fontId="20" fillId="0" borderId="70" xfId="0" applyFont="1" applyFill="1" applyBorder="1" applyAlignment="1">
      <alignment horizontal="center" vertical="center"/>
    </xf>
    <xf numFmtId="0" fontId="19" fillId="0" borderId="71" xfId="0" applyFont="1" applyFill="1" applyBorder="1" applyAlignment="1">
      <alignment horizontal="center" vertical="center" wrapText="1"/>
    </xf>
    <xf numFmtId="1" fontId="19" fillId="0" borderId="26" xfId="83" applyNumberFormat="1" applyFont="1" applyFill="1" applyBorder="1" applyAlignment="1">
      <alignment horizontal="center" vertical="center"/>
      <protection/>
    </xf>
    <xf numFmtId="172" fontId="19" fillId="0" borderId="72" xfId="83" applyNumberFormat="1" applyFont="1" applyFill="1" applyBorder="1" applyAlignment="1">
      <alignment horizontal="center" vertical="center"/>
      <protection/>
    </xf>
    <xf numFmtId="0" fontId="19" fillId="0" borderId="26" xfId="83" applyFont="1" applyFill="1" applyBorder="1" applyAlignment="1">
      <alignment horizontal="center" vertical="center"/>
      <protection/>
    </xf>
    <xf numFmtId="172" fontId="19" fillId="0" borderId="73" xfId="83" applyNumberFormat="1" applyFont="1" applyFill="1" applyBorder="1" applyAlignment="1">
      <alignment horizontal="center" vertical="center"/>
      <protection/>
    </xf>
    <xf numFmtId="0" fontId="19" fillId="0" borderId="74" xfId="0" applyFont="1" applyFill="1" applyBorder="1" applyAlignment="1">
      <alignment horizontal="center" vertical="center" wrapText="1"/>
    </xf>
    <xf numFmtId="0" fontId="19" fillId="0" borderId="75" xfId="0" applyFont="1" applyFill="1" applyBorder="1" applyAlignment="1">
      <alignment horizontal="center" vertical="center" wrapText="1"/>
    </xf>
    <xf numFmtId="0" fontId="19" fillId="0" borderId="10" xfId="83" applyFont="1" applyFill="1" applyBorder="1" applyAlignment="1">
      <alignment horizontal="center" vertical="center"/>
      <protection/>
    </xf>
    <xf numFmtId="1" fontId="19" fillId="0" borderId="10" xfId="83" applyNumberFormat="1" applyFont="1" applyFill="1" applyBorder="1" applyAlignment="1">
      <alignment horizontal="center" vertical="center"/>
      <protection/>
    </xf>
    <xf numFmtId="0" fontId="19" fillId="0" borderId="76" xfId="83" applyFont="1" applyFill="1" applyBorder="1">
      <alignment/>
      <protection/>
    </xf>
    <xf numFmtId="0" fontId="30" fillId="0" borderId="71" xfId="0" applyFont="1" applyFill="1" applyBorder="1" applyAlignment="1">
      <alignment horizontal="center" vertical="center" wrapText="1"/>
    </xf>
    <xf numFmtId="0" fontId="19" fillId="24" borderId="71" xfId="0" applyFont="1" applyFill="1" applyBorder="1" applyAlignment="1">
      <alignment horizontal="center" vertical="center" wrapText="1"/>
    </xf>
    <xf numFmtId="0" fontId="19" fillId="24" borderId="74" xfId="0" applyFont="1" applyFill="1" applyBorder="1" applyAlignment="1">
      <alignment horizontal="center" vertical="center" wrapText="1"/>
    </xf>
    <xf numFmtId="0" fontId="19" fillId="24" borderId="75" xfId="0" applyFont="1" applyFill="1" applyBorder="1" applyAlignment="1">
      <alignment horizontal="center" vertical="center" wrapText="1"/>
    </xf>
    <xf numFmtId="0" fontId="19" fillId="24" borderId="10" xfId="83" applyFont="1" applyFill="1" applyBorder="1" applyAlignment="1">
      <alignment horizontal="center" vertical="center"/>
      <protection/>
    </xf>
    <xf numFmtId="1" fontId="19" fillId="24" borderId="26" xfId="83" applyNumberFormat="1" applyFont="1" applyFill="1" applyBorder="1" applyAlignment="1">
      <alignment horizontal="center" vertical="center"/>
      <protection/>
    </xf>
    <xf numFmtId="172" fontId="19" fillId="24" borderId="73" xfId="83" applyNumberFormat="1" applyFont="1" applyFill="1" applyBorder="1" applyAlignment="1">
      <alignment horizontal="center" vertical="center"/>
      <protection/>
    </xf>
    <xf numFmtId="1" fontId="19" fillId="24" borderId="10" xfId="83" applyNumberFormat="1" applyFont="1" applyFill="1" applyBorder="1" applyAlignment="1">
      <alignment horizontal="center" vertical="center"/>
      <protection/>
    </xf>
    <xf numFmtId="0" fontId="19" fillId="0" borderId="24" xfId="83" applyFont="1" applyFill="1" applyBorder="1" applyAlignment="1">
      <alignment horizontal="center" vertical="center"/>
      <protection/>
    </xf>
    <xf numFmtId="172" fontId="19" fillId="0" borderId="77" xfId="83" applyNumberFormat="1" applyFont="1" applyFill="1" applyBorder="1" applyAlignment="1">
      <alignment horizontal="center" vertical="center"/>
      <protection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20" fillId="24" borderId="78" xfId="83" applyFont="1" applyFill="1" applyBorder="1">
      <alignment/>
      <protection/>
    </xf>
    <xf numFmtId="1" fontId="20" fillId="0" borderId="79" xfId="83" applyNumberFormat="1" applyFont="1" applyFill="1" applyBorder="1" applyAlignment="1">
      <alignment horizontal="center" vertical="center"/>
      <protection/>
    </xf>
    <xf numFmtId="1" fontId="20" fillId="0" borderId="80" xfId="83" applyNumberFormat="1" applyFont="1" applyFill="1" applyBorder="1" applyAlignment="1">
      <alignment horizontal="center" vertical="center"/>
      <protection/>
    </xf>
    <xf numFmtId="172" fontId="20" fillId="0" borderId="81" xfId="83" applyNumberFormat="1" applyFont="1" applyFill="1" applyBorder="1" applyAlignment="1">
      <alignment horizontal="center" vertical="center"/>
      <protection/>
    </xf>
    <xf numFmtId="0" fontId="21" fillId="24" borderId="82" xfId="83" applyFont="1" applyFill="1" applyBorder="1">
      <alignment/>
      <protection/>
    </xf>
    <xf numFmtId="1" fontId="21" fillId="0" borderId="68" xfId="83" applyNumberFormat="1" applyFont="1" applyFill="1" applyBorder="1" applyAlignment="1">
      <alignment horizontal="center" vertical="center"/>
      <protection/>
    </xf>
    <xf numFmtId="1" fontId="21" fillId="0" borderId="69" xfId="83" applyNumberFormat="1" applyFont="1" applyFill="1" applyBorder="1" applyAlignment="1">
      <alignment horizontal="center" vertical="center"/>
      <protection/>
    </xf>
    <xf numFmtId="172" fontId="21" fillId="0" borderId="70" xfId="83" applyNumberFormat="1" applyFont="1" applyFill="1" applyBorder="1" applyAlignment="1">
      <alignment horizontal="center" vertical="center"/>
      <protection/>
    </xf>
    <xf numFmtId="1" fontId="21" fillId="0" borderId="83" xfId="83" applyNumberFormat="1" applyFont="1" applyFill="1" applyBorder="1" applyAlignment="1">
      <alignment horizontal="center" vertical="center"/>
      <protection/>
    </xf>
    <xf numFmtId="1" fontId="21" fillId="0" borderId="84" xfId="83" applyNumberFormat="1" applyFont="1" applyFill="1" applyBorder="1" applyAlignment="1">
      <alignment horizontal="center" vertical="center"/>
      <protection/>
    </xf>
    <xf numFmtId="0" fontId="21" fillId="0" borderId="69" xfId="83" applyFont="1" applyFill="1" applyBorder="1" applyAlignment="1">
      <alignment horizontal="center" vertical="center"/>
      <protection/>
    </xf>
    <xf numFmtId="0" fontId="21" fillId="0" borderId="68" xfId="83" applyFont="1" applyFill="1" applyBorder="1" applyAlignment="1">
      <alignment horizontal="center" vertical="center"/>
      <protection/>
    </xf>
    <xf numFmtId="172" fontId="21" fillId="0" borderId="69" xfId="83" applyNumberFormat="1" applyFont="1" applyFill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34" fillId="0" borderId="51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22" fillId="0" borderId="38" xfId="88" applyNumberFormat="1" applyFont="1" applyFill="1" applyBorder="1" applyAlignment="1" applyProtection="1">
      <alignment horizontal="center" vertical="center"/>
      <protection locked="0"/>
    </xf>
    <xf numFmtId="172" fontId="22" fillId="0" borderId="60" xfId="88" applyNumberFormat="1" applyFont="1" applyFill="1" applyBorder="1" applyAlignment="1" applyProtection="1">
      <alignment horizontal="center" vertical="center"/>
      <protection locked="0"/>
    </xf>
    <xf numFmtId="1" fontId="22" fillId="0" borderId="49" xfId="88" applyNumberFormat="1" applyFont="1" applyFill="1" applyBorder="1" applyAlignment="1" applyProtection="1">
      <alignment horizontal="center" vertical="center"/>
      <protection locked="0"/>
    </xf>
    <xf numFmtId="1" fontId="22" fillId="0" borderId="38" xfId="88" applyNumberFormat="1" applyFont="1" applyFill="1" applyBorder="1" applyAlignment="1" applyProtection="1">
      <alignment horizontal="center" vertical="center"/>
      <protection locked="0"/>
    </xf>
    <xf numFmtId="1" fontId="22" fillId="0" borderId="60" xfId="88" applyNumberFormat="1" applyFont="1" applyFill="1" applyBorder="1" applyAlignment="1" applyProtection="1">
      <alignment horizontal="center" vertical="center"/>
      <protection locked="0"/>
    </xf>
    <xf numFmtId="3" fontId="22" fillId="0" borderId="49" xfId="0" applyNumberFormat="1" applyFont="1" applyFill="1" applyBorder="1" applyAlignment="1">
      <alignment horizontal="center" vertical="center"/>
    </xf>
    <xf numFmtId="3" fontId="22" fillId="0" borderId="38" xfId="0" applyNumberFormat="1" applyFont="1" applyFill="1" applyBorder="1" applyAlignment="1">
      <alignment horizontal="center" vertical="center"/>
    </xf>
    <xf numFmtId="172" fontId="22" fillId="0" borderId="62" xfId="0" applyNumberFormat="1" applyFont="1" applyFill="1" applyBorder="1" applyAlignment="1">
      <alignment horizontal="center" vertical="center"/>
    </xf>
    <xf numFmtId="0" fontId="22" fillId="0" borderId="45" xfId="88" applyFont="1" applyFill="1" applyBorder="1" applyAlignment="1" applyProtection="1">
      <alignment vertical="center"/>
      <protection locked="0"/>
    </xf>
    <xf numFmtId="0" fontId="22" fillId="0" borderId="23" xfId="88" applyNumberFormat="1" applyFont="1" applyFill="1" applyBorder="1" applyAlignment="1" applyProtection="1">
      <alignment horizontal="center" vertical="center"/>
      <protection locked="0"/>
    </xf>
    <xf numFmtId="172" fontId="22" fillId="0" borderId="61" xfId="88" applyNumberFormat="1" applyFont="1" applyFill="1" applyBorder="1" applyAlignment="1" applyProtection="1">
      <alignment horizontal="center" vertical="center"/>
      <protection locked="0"/>
    </xf>
    <xf numFmtId="3" fontId="22" fillId="0" borderId="30" xfId="0" applyNumberFormat="1" applyFont="1" applyFill="1" applyBorder="1" applyAlignment="1">
      <alignment horizontal="center" vertical="center"/>
    </xf>
    <xf numFmtId="3" fontId="22" fillId="0" borderId="23" xfId="0" applyNumberFormat="1" applyFont="1" applyFill="1" applyBorder="1" applyAlignment="1">
      <alignment horizontal="center" vertical="center"/>
    </xf>
    <xf numFmtId="0" fontId="22" fillId="0" borderId="41" xfId="88" applyNumberFormat="1" applyFont="1" applyFill="1" applyBorder="1" applyAlignment="1" applyProtection="1">
      <alignment horizontal="center" vertical="center"/>
      <protection locked="0"/>
    </xf>
    <xf numFmtId="172" fontId="22" fillId="0" borderId="85" xfId="88" applyNumberFormat="1" applyFont="1" applyFill="1" applyBorder="1" applyAlignment="1" applyProtection="1">
      <alignment horizontal="center" vertical="center"/>
      <protection locked="0"/>
    </xf>
    <xf numFmtId="3" fontId="22" fillId="0" borderId="48" xfId="0" applyNumberFormat="1" applyFont="1" applyFill="1" applyBorder="1" applyAlignment="1">
      <alignment horizontal="center" vertical="center"/>
    </xf>
    <xf numFmtId="3" fontId="22" fillId="0" borderId="39" xfId="0" applyNumberFormat="1" applyFont="1" applyFill="1" applyBorder="1" applyAlignment="1">
      <alignment horizontal="center" vertical="center"/>
    </xf>
    <xf numFmtId="0" fontId="23" fillId="0" borderId="46" xfId="0" applyFont="1" applyFill="1" applyBorder="1" applyAlignment="1" applyProtection="1">
      <alignment horizontal="center" vertical="center"/>
      <protection locked="0"/>
    </xf>
    <xf numFmtId="0" fontId="23" fillId="0" borderId="51" xfId="0" applyFont="1" applyFill="1" applyBorder="1" applyAlignment="1" applyProtection="1">
      <alignment horizontal="center" vertical="center"/>
      <protection locked="0"/>
    </xf>
    <xf numFmtId="0" fontId="23" fillId="0" borderId="44" xfId="0" applyFont="1" applyFill="1" applyBorder="1" applyAlignment="1" applyProtection="1">
      <alignment horizontal="center" vertical="center"/>
      <protection locked="0"/>
    </xf>
    <xf numFmtId="172" fontId="23" fillId="0" borderId="67" xfId="0" applyNumberFormat="1" applyFont="1" applyFill="1" applyBorder="1" applyAlignment="1" applyProtection="1">
      <alignment horizontal="center" vertical="center"/>
      <protection locked="0"/>
    </xf>
    <xf numFmtId="1" fontId="23" fillId="0" borderId="51" xfId="0" applyNumberFormat="1" applyFont="1" applyFill="1" applyBorder="1" applyAlignment="1" applyProtection="1">
      <alignment horizontal="center" vertical="center"/>
      <protection locked="0"/>
    </xf>
    <xf numFmtId="1" fontId="23" fillId="0" borderId="44" xfId="0" applyNumberFormat="1" applyFont="1" applyFill="1" applyBorder="1" applyAlignment="1" applyProtection="1">
      <alignment horizontal="center" vertical="center"/>
      <protection locked="0"/>
    </xf>
    <xf numFmtId="3" fontId="23" fillId="0" borderId="48" xfId="0" applyNumberFormat="1" applyFont="1" applyFill="1" applyBorder="1" applyAlignment="1">
      <alignment horizontal="center" vertical="center"/>
    </xf>
    <xf numFmtId="174" fontId="23" fillId="0" borderId="63" xfId="0" applyNumberFormat="1" applyFont="1" applyFill="1" applyBorder="1" applyAlignment="1">
      <alignment horizontal="center" vertical="center"/>
    </xf>
    <xf numFmtId="0" fontId="35" fillId="0" borderId="64" xfId="0" applyFont="1" applyBorder="1" applyAlignment="1">
      <alignment/>
    </xf>
    <xf numFmtId="0" fontId="35" fillId="0" borderId="58" xfId="0" applyFont="1" applyBorder="1" applyAlignment="1">
      <alignment horizontal="center"/>
    </xf>
    <xf numFmtId="0" fontId="35" fillId="0" borderId="42" xfId="0" applyFont="1" applyBorder="1" applyAlignment="1">
      <alignment horizontal="center"/>
    </xf>
    <xf numFmtId="172" fontId="35" fillId="0" borderId="86" xfId="0" applyNumberFormat="1" applyFont="1" applyBorder="1" applyAlignment="1">
      <alignment horizontal="center"/>
    </xf>
    <xf numFmtId="0" fontId="20" fillId="0" borderId="0" xfId="88" applyFont="1" applyFill="1" applyBorder="1" applyAlignment="1" applyProtection="1">
      <alignment horizontal="center" vertical="center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80" xfId="78" applyNumberFormat="1" applyFont="1" applyFill="1" applyBorder="1" applyAlignment="1">
      <alignment horizontal="center" vertical="center"/>
      <protection/>
    </xf>
    <xf numFmtId="49" fontId="36" fillId="0" borderId="81" xfId="78" applyNumberFormat="1" applyFont="1" applyFill="1" applyBorder="1" applyAlignment="1">
      <alignment horizontal="center" vertical="center"/>
      <protection/>
    </xf>
    <xf numFmtId="0" fontId="36" fillId="0" borderId="79" xfId="86" applyFont="1" applyFill="1" applyBorder="1" applyAlignment="1" applyProtection="1">
      <alignment horizontal="center" vertical="center"/>
      <protection locked="0"/>
    </xf>
    <xf numFmtId="0" fontId="36" fillId="0" borderId="81" xfId="86" applyFont="1" applyFill="1" applyBorder="1" applyAlignment="1" applyProtection="1">
      <alignment horizontal="center" vertical="center"/>
      <protection locked="0"/>
    </xf>
    <xf numFmtId="1" fontId="36" fillId="0" borderId="87" xfId="78" applyNumberFormat="1" applyFont="1" applyFill="1" applyBorder="1" applyAlignment="1">
      <alignment horizontal="center"/>
      <protection/>
    </xf>
    <xf numFmtId="1" fontId="36" fillId="0" borderId="72" xfId="78" applyNumberFormat="1" applyFont="1" applyFill="1" applyBorder="1" applyAlignment="1">
      <alignment horizontal="center"/>
      <protection/>
    </xf>
    <xf numFmtId="172" fontId="36" fillId="0" borderId="88" xfId="78" applyNumberFormat="1" applyFont="1" applyFill="1" applyBorder="1" applyAlignment="1">
      <alignment horizontal="center"/>
      <protection/>
    </xf>
    <xf numFmtId="172" fontId="36" fillId="0" borderId="35" xfId="78" applyNumberFormat="1" applyFont="1" applyFill="1" applyBorder="1" applyAlignment="1">
      <alignment horizontal="center"/>
      <protection/>
    </xf>
    <xf numFmtId="172" fontId="36" fillId="0" borderId="89" xfId="78" applyNumberFormat="1" applyFont="1" applyFill="1" applyBorder="1" applyAlignment="1">
      <alignment horizontal="center"/>
      <protection/>
    </xf>
    <xf numFmtId="172" fontId="36" fillId="0" borderId="90" xfId="78" applyNumberFormat="1" applyFont="1" applyFill="1" applyBorder="1" applyAlignment="1">
      <alignment horizontal="center"/>
      <protection/>
    </xf>
    <xf numFmtId="172" fontId="36" fillId="0" borderId="89" xfId="86" applyNumberFormat="1" applyFont="1" applyFill="1" applyBorder="1" applyAlignment="1" applyProtection="1">
      <alignment horizontal="center" vertical="center"/>
      <protection locked="0"/>
    </xf>
    <xf numFmtId="172" fontId="36" fillId="0" borderId="73" xfId="86" applyNumberFormat="1" applyFont="1" applyFill="1" applyBorder="1" applyAlignment="1" applyProtection="1">
      <alignment horizontal="center"/>
      <protection locked="0"/>
    </xf>
    <xf numFmtId="172" fontId="36" fillId="0" borderId="72" xfId="86" applyNumberFormat="1" applyFont="1" applyFill="1" applyBorder="1" applyAlignment="1" applyProtection="1">
      <alignment horizontal="center"/>
      <protection locked="0"/>
    </xf>
    <xf numFmtId="172" fontId="36" fillId="0" borderId="65" xfId="86" applyNumberFormat="1" applyFont="1" applyFill="1" applyBorder="1" applyAlignment="1" applyProtection="1">
      <alignment horizontal="center"/>
      <protection locked="0"/>
    </xf>
    <xf numFmtId="1" fontId="36" fillId="0" borderId="91" xfId="78" applyNumberFormat="1" applyFont="1" applyFill="1" applyBorder="1" applyAlignment="1">
      <alignment horizontal="center"/>
      <protection/>
    </xf>
    <xf numFmtId="1" fontId="36" fillId="0" borderId="73" xfId="78" applyNumberFormat="1" applyFont="1" applyFill="1" applyBorder="1" applyAlignment="1">
      <alignment horizontal="center"/>
      <protection/>
    </xf>
    <xf numFmtId="172" fontId="36" fillId="0" borderId="21" xfId="86" applyNumberFormat="1" applyFont="1" applyFill="1" applyBorder="1" applyAlignment="1" applyProtection="1">
      <alignment horizontal="center"/>
      <protection locked="0"/>
    </xf>
    <xf numFmtId="172" fontId="36" fillId="0" borderId="92" xfId="86" applyNumberFormat="1" applyFont="1" applyFill="1" applyBorder="1" applyAlignment="1" applyProtection="1">
      <alignment horizontal="center"/>
      <protection locked="0"/>
    </xf>
    <xf numFmtId="172" fontId="36" fillId="0" borderId="93" xfId="86" applyNumberFormat="1" applyFont="1" applyFill="1" applyBorder="1" applyAlignment="1" applyProtection="1">
      <alignment horizontal="center"/>
      <protection locked="0"/>
    </xf>
    <xf numFmtId="172" fontId="36" fillId="0" borderId="74" xfId="86" applyNumberFormat="1" applyFont="1" applyFill="1" applyBorder="1" applyAlignment="1" applyProtection="1">
      <alignment horizontal="center"/>
      <protection locked="0"/>
    </xf>
    <xf numFmtId="172" fontId="36" fillId="0" borderId="94" xfId="86" applyNumberFormat="1" applyFont="1" applyFill="1" applyBorder="1" applyAlignment="1" applyProtection="1">
      <alignment horizontal="center"/>
      <protection locked="0"/>
    </xf>
    <xf numFmtId="0" fontId="0" fillId="24" borderId="0" xfId="0" applyFont="1" applyFill="1" applyAlignment="1">
      <alignment/>
    </xf>
    <xf numFmtId="0" fontId="0" fillId="26" borderId="0" xfId="0" applyFont="1" applyFill="1" applyAlignment="1">
      <alignment/>
    </xf>
    <xf numFmtId="172" fontId="36" fillId="0" borderId="25" xfId="78" applyNumberFormat="1" applyFont="1" applyFill="1" applyBorder="1" applyAlignment="1">
      <alignment horizontal="center"/>
      <protection/>
    </xf>
    <xf numFmtId="172" fontId="36" fillId="0" borderId="14" xfId="78" applyNumberFormat="1" applyFont="1" applyFill="1" applyBorder="1" applyAlignment="1">
      <alignment horizontal="center"/>
      <protection/>
    </xf>
    <xf numFmtId="172" fontId="36" fillId="0" borderId="95" xfId="86" applyNumberFormat="1" applyFont="1" applyFill="1" applyBorder="1" applyAlignment="1" applyProtection="1">
      <alignment horizontal="center"/>
      <protection locked="0"/>
    </xf>
    <xf numFmtId="172" fontId="36" fillId="0" borderId="96" xfId="86" applyNumberFormat="1" applyFont="1" applyFill="1" applyBorder="1" applyAlignment="1" applyProtection="1">
      <alignment horizontal="center"/>
      <protection locked="0"/>
    </xf>
    <xf numFmtId="0" fontId="36" fillId="24" borderId="97" xfId="78" applyFont="1" applyFill="1" applyBorder="1" applyAlignment="1">
      <alignment vertical="top" wrapText="1"/>
      <protection/>
    </xf>
    <xf numFmtId="0" fontId="36" fillId="0" borderId="98" xfId="78" applyFont="1" applyFill="1" applyBorder="1" applyAlignment="1">
      <alignment horizontal="center"/>
      <protection/>
    </xf>
    <xf numFmtId="0" fontId="36" fillId="0" borderId="77" xfId="78" applyFont="1" applyFill="1" applyBorder="1" applyAlignment="1">
      <alignment horizontal="center"/>
      <protection/>
    </xf>
    <xf numFmtId="172" fontId="36" fillId="0" borderId="98" xfId="78" applyNumberFormat="1" applyFont="1" applyFill="1" applyBorder="1" applyAlignment="1">
      <alignment horizontal="center"/>
      <protection/>
    </xf>
    <xf numFmtId="172" fontId="36" fillId="0" borderId="77" xfId="78" applyNumberFormat="1" applyFont="1" applyFill="1" applyBorder="1" applyAlignment="1">
      <alignment horizontal="center"/>
      <protection/>
    </xf>
    <xf numFmtId="172" fontId="36" fillId="0" borderId="97" xfId="78" applyNumberFormat="1" applyFont="1" applyFill="1" applyBorder="1" applyAlignment="1">
      <alignment horizontal="center"/>
      <protection/>
    </xf>
    <xf numFmtId="172" fontId="36" fillId="0" borderId="98" xfId="86" applyNumberFormat="1" applyFont="1" applyFill="1" applyBorder="1" applyAlignment="1" applyProtection="1">
      <alignment horizontal="center" vertical="center"/>
      <protection locked="0"/>
    </xf>
    <xf numFmtId="172" fontId="36" fillId="0" borderId="77" xfId="86" applyNumberFormat="1" applyFont="1" applyFill="1" applyBorder="1" applyAlignment="1" applyProtection="1">
      <alignment horizontal="center" vertical="center"/>
      <protection locked="0"/>
    </xf>
    <xf numFmtId="172" fontId="36" fillId="0" borderId="98" xfId="86" applyNumberFormat="1" applyFont="1" applyFill="1" applyBorder="1" applyAlignment="1" applyProtection="1">
      <alignment horizontal="center"/>
      <protection/>
    </xf>
    <xf numFmtId="172" fontId="36" fillId="0" borderId="77" xfId="86" applyNumberFormat="1" applyFont="1" applyFill="1" applyBorder="1" applyAlignment="1" applyProtection="1">
      <alignment horizontal="center"/>
      <protection/>
    </xf>
    <xf numFmtId="172" fontId="36" fillId="0" borderId="66" xfId="86" applyNumberFormat="1" applyFont="1" applyFill="1" applyBorder="1" applyAlignment="1" applyProtection="1">
      <alignment horizontal="center"/>
      <protection locked="0"/>
    </xf>
    <xf numFmtId="172" fontId="36" fillId="0" borderId="77" xfId="86" applyNumberFormat="1" applyFont="1" applyFill="1" applyBorder="1" applyAlignment="1" applyProtection="1">
      <alignment horizontal="center"/>
      <protection locked="0"/>
    </xf>
    <xf numFmtId="0" fontId="37" fillId="24" borderId="99" xfId="78" applyFont="1" applyFill="1" applyBorder="1" applyAlignment="1">
      <alignment horizontal="center" vertical="top" wrapText="1"/>
      <protection/>
    </xf>
    <xf numFmtId="1" fontId="37" fillId="0" borderId="79" xfId="78" applyNumberFormat="1" applyFont="1" applyFill="1" applyBorder="1" applyAlignment="1">
      <alignment horizontal="center"/>
      <protection/>
    </xf>
    <xf numFmtId="172" fontId="37" fillId="0" borderId="79" xfId="78" applyNumberFormat="1" applyFont="1" applyFill="1" applyBorder="1" applyAlignment="1">
      <alignment horizontal="center"/>
      <protection/>
    </xf>
    <xf numFmtId="172" fontId="37" fillId="0" borderId="79" xfId="86" applyNumberFormat="1" applyFont="1" applyFill="1" applyBorder="1" applyAlignment="1" applyProtection="1">
      <alignment horizontal="center" vertical="center"/>
      <protection locked="0"/>
    </xf>
    <xf numFmtId="172" fontId="37" fillId="0" borderId="81" xfId="86" applyNumberFormat="1" applyFont="1" applyFill="1" applyBorder="1" applyAlignment="1" applyProtection="1">
      <alignment horizontal="center" vertical="center"/>
      <protection locked="0"/>
    </xf>
    <xf numFmtId="172" fontId="37" fillId="0" borderId="78" xfId="78" applyNumberFormat="1" applyFont="1" applyFill="1" applyBorder="1" applyAlignment="1">
      <alignment horizontal="center"/>
      <protection/>
    </xf>
    <xf numFmtId="3" fontId="19" fillId="24" borderId="65" xfId="0" applyNumberFormat="1" applyFont="1" applyFill="1" applyBorder="1" applyAlignment="1">
      <alignment horizontal="center" vertical="center" wrapText="1"/>
    </xf>
    <xf numFmtId="0" fontId="19" fillId="24" borderId="26" xfId="82" applyFont="1" applyFill="1" applyBorder="1" applyAlignment="1" applyProtection="1">
      <alignment horizontal="center" vertical="center" wrapText="1"/>
      <protection locked="0"/>
    </xf>
    <xf numFmtId="0" fontId="20" fillId="24" borderId="22" xfId="76" applyFont="1" applyFill="1" applyBorder="1" applyAlignment="1" applyProtection="1">
      <alignment horizontal="center" vertical="center" textRotation="90" wrapText="1"/>
      <protection locked="0"/>
    </xf>
    <xf numFmtId="0" fontId="20" fillId="25" borderId="20" xfId="76" applyFont="1" applyFill="1" applyBorder="1" applyAlignment="1" applyProtection="1">
      <alignment horizontal="center" vertical="center" textRotation="90" wrapText="1"/>
      <protection locked="0"/>
    </xf>
    <xf numFmtId="0" fontId="27" fillId="24" borderId="100" xfId="0" applyFont="1" applyFill="1" applyBorder="1" applyAlignment="1" applyProtection="1">
      <alignment horizontal="center" vertical="center" wrapText="1"/>
      <protection/>
    </xf>
    <xf numFmtId="3" fontId="19" fillId="24" borderId="66" xfId="0" applyNumberFormat="1" applyFont="1" applyFill="1" applyBorder="1" applyAlignment="1">
      <alignment horizontal="center" vertical="center" wrapText="1"/>
    </xf>
    <xf numFmtId="0" fontId="27" fillId="24" borderId="22" xfId="0" applyFont="1" applyFill="1" applyBorder="1" applyAlignment="1" applyProtection="1">
      <alignment horizontal="center" vertical="center" wrapText="1"/>
      <protection/>
    </xf>
    <xf numFmtId="172" fontId="20" fillId="24" borderId="22" xfId="82" applyNumberFormat="1" applyFont="1" applyFill="1" applyBorder="1" applyAlignment="1" applyProtection="1">
      <alignment horizontal="center" vertical="center" wrapText="1"/>
      <protection/>
    </xf>
    <xf numFmtId="172" fontId="20" fillId="24" borderId="22" xfId="0" applyNumberFormat="1" applyFont="1" applyFill="1" applyBorder="1" applyAlignment="1" applyProtection="1">
      <alignment horizontal="center" vertical="center" wrapText="1"/>
      <protection locked="0"/>
    </xf>
    <xf numFmtId="172" fontId="20" fillId="24" borderId="22" xfId="0" applyNumberFormat="1" applyFont="1" applyFill="1" applyBorder="1" applyAlignment="1" applyProtection="1">
      <alignment horizontal="center" vertical="center" wrapText="1"/>
      <protection/>
    </xf>
    <xf numFmtId="0" fontId="19" fillId="24" borderId="90" xfId="0" applyFont="1" applyFill="1" applyBorder="1" applyAlignment="1" applyProtection="1">
      <alignment horizontal="center" vertical="center" wrapText="1"/>
      <protection locked="0"/>
    </xf>
    <xf numFmtId="0" fontId="19" fillId="24" borderId="35" xfId="0" applyFont="1" applyFill="1" applyBorder="1" applyAlignment="1" applyProtection="1">
      <alignment horizontal="center" vertical="center" wrapText="1"/>
      <protection locked="0"/>
    </xf>
    <xf numFmtId="172" fontId="19" fillId="24" borderId="35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97" xfId="0" applyFont="1" applyFill="1" applyBorder="1" applyAlignment="1" applyProtection="1">
      <alignment horizontal="center" vertical="center" wrapText="1"/>
      <protection locked="0"/>
    </xf>
    <xf numFmtId="172" fontId="20" fillId="24" borderId="101" xfId="0" applyNumberFormat="1" applyFont="1" applyFill="1" applyBorder="1" applyAlignment="1" applyProtection="1">
      <alignment horizontal="center" vertical="center" wrapText="1"/>
      <protection/>
    </xf>
    <xf numFmtId="0" fontId="19" fillId="24" borderId="21" xfId="0" applyFont="1" applyFill="1" applyBorder="1" applyAlignment="1" applyProtection="1">
      <alignment horizontal="center" vertical="center" wrapText="1"/>
      <protection/>
    </xf>
    <xf numFmtId="0" fontId="19" fillId="24" borderId="66" xfId="0" applyFont="1" applyFill="1" applyBorder="1" applyAlignment="1" applyProtection="1">
      <alignment horizontal="center" vertical="center" wrapText="1"/>
      <protection/>
    </xf>
    <xf numFmtId="0" fontId="19" fillId="24" borderId="14" xfId="0" applyFont="1" applyFill="1" applyBorder="1" applyAlignment="1" applyProtection="1">
      <alignment horizontal="center" vertical="center" wrapText="1"/>
      <protection/>
    </xf>
    <xf numFmtId="14" fontId="28" fillId="24" borderId="102" xfId="0" applyNumberFormat="1" applyFont="1" applyFill="1" applyBorder="1" applyAlignment="1">
      <alignment horizontal="center" wrapText="1"/>
    </xf>
    <xf numFmtId="0" fontId="28" fillId="24" borderId="102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9" fillId="24" borderId="0" xfId="0" applyFont="1" applyFill="1" applyAlignment="1">
      <alignment horizontal="center" wrapText="1"/>
    </xf>
    <xf numFmtId="172" fontId="27" fillId="24" borderId="22" xfId="0" applyNumberFormat="1" applyFont="1" applyFill="1" applyBorder="1" applyAlignment="1" applyProtection="1">
      <alignment horizontal="center" vertical="center" wrapText="1"/>
      <protection/>
    </xf>
    <xf numFmtId="0" fontId="19" fillId="0" borderId="103" xfId="83" applyFont="1" applyFill="1" applyBorder="1">
      <alignment/>
      <protection/>
    </xf>
    <xf numFmtId="172" fontId="19" fillId="24" borderId="10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24" borderId="27" xfId="0" applyNumberFormat="1" applyFont="1" applyFill="1" applyBorder="1" applyAlignment="1" applyProtection="1">
      <alignment horizontal="center" vertical="center" wrapText="1"/>
      <protection locked="0"/>
    </xf>
    <xf numFmtId="174" fontId="19" fillId="24" borderId="28" xfId="82" applyNumberFormat="1" applyFont="1" applyFill="1" applyBorder="1" applyAlignment="1" applyProtection="1">
      <alignment horizontal="center" vertical="center" wrapText="1"/>
      <protection locked="0"/>
    </xf>
    <xf numFmtId="3" fontId="22" fillId="0" borderId="23" xfId="0" applyNumberFormat="1" applyFont="1" applyFill="1" applyBorder="1" applyAlignment="1">
      <alignment horizontal="center" vertical="center"/>
    </xf>
    <xf numFmtId="0" fontId="30" fillId="0" borderId="104" xfId="85" applyFont="1" applyFill="1" applyBorder="1" applyAlignment="1" applyProtection="1">
      <alignment vertical="top" wrapText="1"/>
      <protection hidden="1"/>
    </xf>
    <xf numFmtId="0" fontId="36" fillId="0" borderId="105" xfId="78" applyFont="1" applyFill="1" applyBorder="1" applyAlignment="1">
      <alignment vertical="top" wrapText="1"/>
      <protection/>
    </xf>
    <xf numFmtId="172" fontId="19" fillId="0" borderId="106" xfId="0" applyNumberFormat="1" applyFont="1" applyFill="1" applyBorder="1" applyAlignment="1" applyProtection="1">
      <alignment horizontal="center"/>
      <protection hidden="1"/>
    </xf>
    <xf numFmtId="172" fontId="19" fillId="0" borderId="107" xfId="0" applyNumberFormat="1" applyFont="1" applyFill="1" applyBorder="1" applyAlignment="1" applyProtection="1">
      <alignment horizontal="center"/>
      <protection hidden="1"/>
    </xf>
    <xf numFmtId="172" fontId="19" fillId="0" borderId="108" xfId="0" applyNumberFormat="1" applyFont="1" applyFill="1" applyBorder="1" applyAlignment="1" applyProtection="1">
      <alignment horizontal="center"/>
      <protection hidden="1"/>
    </xf>
    <xf numFmtId="174" fontId="19" fillId="0" borderId="30" xfId="85" applyNumberFormat="1" applyFont="1" applyFill="1" applyBorder="1" applyAlignment="1" applyProtection="1">
      <alignment horizontal="center" vertical="center"/>
      <protection hidden="1"/>
    </xf>
    <xf numFmtId="174" fontId="19" fillId="0" borderId="23" xfId="85" applyNumberFormat="1" applyFont="1" applyFill="1" applyBorder="1" applyAlignment="1" applyProtection="1">
      <alignment horizontal="center" vertical="center"/>
      <protection hidden="1"/>
    </xf>
    <xf numFmtId="172" fontId="19" fillId="0" borderId="30" xfId="0" applyNumberFormat="1" applyFont="1" applyFill="1" applyBorder="1" applyAlignment="1" applyProtection="1">
      <alignment horizontal="center" vertical="center"/>
      <protection hidden="1"/>
    </xf>
    <xf numFmtId="172" fontId="19" fillId="0" borderId="23" xfId="0" applyNumberFormat="1" applyFont="1" applyFill="1" applyBorder="1" applyAlignment="1" applyProtection="1">
      <alignment horizontal="center" vertical="center"/>
      <protection hidden="1"/>
    </xf>
    <xf numFmtId="172" fontId="19" fillId="24" borderId="30" xfId="0" applyNumberFormat="1" applyFont="1" applyFill="1" applyBorder="1" applyAlignment="1" applyProtection="1">
      <alignment horizontal="center" vertical="center"/>
      <protection hidden="1"/>
    </xf>
    <xf numFmtId="172" fontId="19" fillId="24" borderId="23" xfId="0" applyNumberFormat="1" applyFont="1" applyFill="1" applyBorder="1" applyAlignment="1" applyProtection="1">
      <alignment horizontal="center" vertical="center"/>
      <protection hidden="1"/>
    </xf>
    <xf numFmtId="174" fontId="19" fillId="24" borderId="30" xfId="85" applyNumberFormat="1" applyFont="1" applyFill="1" applyBorder="1" applyAlignment="1" applyProtection="1">
      <alignment horizontal="center" vertical="center"/>
      <protection hidden="1"/>
    </xf>
    <xf numFmtId="174" fontId="19" fillId="24" borderId="23" xfId="85" applyNumberFormat="1" applyFont="1" applyFill="1" applyBorder="1" applyAlignment="1" applyProtection="1">
      <alignment horizontal="center" vertical="center"/>
      <protection hidden="1"/>
    </xf>
    <xf numFmtId="174" fontId="19" fillId="0" borderId="48" xfId="85" applyNumberFormat="1" applyFont="1" applyFill="1" applyBorder="1" applyAlignment="1" applyProtection="1">
      <alignment horizontal="center" vertical="center"/>
      <protection hidden="1"/>
    </xf>
    <xf numFmtId="174" fontId="19" fillId="0" borderId="39" xfId="85" applyNumberFormat="1" applyFont="1" applyFill="1" applyBorder="1" applyAlignment="1" applyProtection="1">
      <alignment horizontal="center" vertical="center"/>
      <protection hidden="1"/>
    </xf>
    <xf numFmtId="174" fontId="19" fillId="0" borderId="40" xfId="85" applyNumberFormat="1" applyFont="1" applyFill="1" applyBorder="1" applyAlignment="1" applyProtection="1">
      <alignment horizontal="center" vertical="center"/>
      <protection hidden="1"/>
    </xf>
    <xf numFmtId="3" fontId="19" fillId="24" borderId="23" xfId="85" applyNumberFormat="1" applyFont="1" applyFill="1" applyBorder="1" applyAlignment="1" applyProtection="1">
      <alignment horizontal="center" vertical="center"/>
      <protection hidden="1"/>
    </xf>
    <xf numFmtId="3" fontId="22" fillId="0" borderId="45" xfId="0" applyNumberFormat="1" applyFont="1" applyFill="1" applyBorder="1" applyAlignment="1">
      <alignment horizontal="center" vertical="center"/>
    </xf>
    <xf numFmtId="3" fontId="22" fillId="0" borderId="107" xfId="0" applyNumberFormat="1" applyFont="1" applyFill="1" applyBorder="1" applyAlignment="1">
      <alignment horizontal="center" vertical="center"/>
    </xf>
    <xf numFmtId="3" fontId="22" fillId="0" borderId="39" xfId="0" applyNumberFormat="1" applyFont="1" applyFill="1" applyBorder="1" applyAlignment="1">
      <alignment horizontal="center" vertical="center"/>
    </xf>
    <xf numFmtId="172" fontId="35" fillId="0" borderId="43" xfId="0" applyNumberFormat="1" applyFont="1" applyBorder="1" applyAlignment="1">
      <alignment horizontal="center"/>
    </xf>
    <xf numFmtId="0" fontId="0" fillId="24" borderId="0" xfId="0" applyFill="1" applyAlignment="1">
      <alignment horizontal="center" vertical="center" wrapText="1"/>
    </xf>
    <xf numFmtId="0" fontId="20" fillId="24" borderId="51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44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63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58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42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43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30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23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61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51" xfId="75" applyFont="1" applyFill="1" applyBorder="1" applyAlignment="1" applyProtection="1">
      <alignment horizontal="center" vertical="center" textRotation="90" wrapText="1"/>
      <protection locked="0"/>
    </xf>
    <xf numFmtId="0" fontId="20" fillId="24" borderId="50" xfId="75" applyFont="1" applyFill="1" applyBorder="1" applyAlignment="1" applyProtection="1">
      <alignment horizontal="center" vertical="center" textRotation="90" wrapText="1"/>
      <protection locked="0"/>
    </xf>
    <xf numFmtId="0" fontId="19" fillId="24" borderId="109" xfId="82" applyFont="1" applyFill="1" applyBorder="1" applyAlignment="1" applyProtection="1">
      <alignment horizontal="left" vertical="center" wrapText="1"/>
      <protection locked="0"/>
    </xf>
    <xf numFmtId="1" fontId="19" fillId="24" borderId="110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111" xfId="0" applyNumberFormat="1" applyFont="1" applyFill="1" applyBorder="1" applyAlignment="1" applyProtection="1">
      <alignment horizontal="center" vertical="center" wrapText="1"/>
      <protection/>
    </xf>
    <xf numFmtId="1" fontId="19" fillId="24" borderId="107" xfId="0" applyNumberFormat="1" applyFont="1" applyFill="1" applyBorder="1" applyAlignment="1" applyProtection="1">
      <alignment horizontal="center" vertical="center" wrapText="1"/>
      <protection/>
    </xf>
    <xf numFmtId="172" fontId="19" fillId="24" borderId="23" xfId="0" applyNumberFormat="1" applyFont="1" applyFill="1" applyBorder="1" applyAlignment="1" applyProtection="1">
      <alignment horizontal="center" vertical="center" wrapText="1"/>
      <protection/>
    </xf>
    <xf numFmtId="0" fontId="19" fillId="24" borderId="112" xfId="82" applyFont="1" applyFill="1" applyBorder="1" applyAlignment="1" applyProtection="1">
      <alignment horizontal="center" vertical="center" wrapText="1"/>
      <protection locked="0"/>
    </xf>
    <xf numFmtId="0" fontId="19" fillId="24" borderId="106" xfId="82" applyFont="1" applyFill="1" applyBorder="1" applyAlignment="1" applyProtection="1">
      <alignment horizontal="center" vertical="center" wrapText="1"/>
      <protection locked="0"/>
    </xf>
    <xf numFmtId="0" fontId="19" fillId="24" borderId="107" xfId="82" applyFont="1" applyFill="1" applyBorder="1" applyAlignment="1" applyProtection="1">
      <alignment horizontal="center" vertical="center" wrapText="1"/>
      <protection locked="0"/>
    </xf>
    <xf numFmtId="172" fontId="19" fillId="24" borderId="107" xfId="0" applyNumberFormat="1" applyFont="1" applyFill="1" applyBorder="1" applyAlignment="1">
      <alignment horizontal="center" vertical="center" wrapText="1"/>
    </xf>
    <xf numFmtId="0" fontId="19" fillId="24" borderId="108" xfId="82" applyFont="1" applyFill="1" applyBorder="1" applyAlignment="1" applyProtection="1">
      <alignment horizontal="center" vertical="center" wrapText="1"/>
      <protection locked="0"/>
    </xf>
    <xf numFmtId="1" fontId="19" fillId="24" borderId="49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38" xfId="82" applyNumberFormat="1" applyFont="1" applyFill="1" applyBorder="1" applyAlignment="1" applyProtection="1">
      <alignment horizontal="center" vertical="center" wrapText="1"/>
      <protection locked="0"/>
    </xf>
    <xf numFmtId="172" fontId="19" fillId="24" borderId="38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62" xfId="82" applyFont="1" applyFill="1" applyBorder="1" applyAlignment="1" applyProtection="1">
      <alignment horizontal="center" vertical="center" wrapText="1"/>
      <protection locked="0"/>
    </xf>
    <xf numFmtId="0" fontId="19" fillId="24" borderId="49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38" xfId="82" applyNumberFormat="1" applyFont="1" applyFill="1" applyBorder="1" applyAlignment="1" applyProtection="1">
      <alignment horizontal="center" vertical="center" wrapText="1"/>
      <protection locked="0"/>
    </xf>
    <xf numFmtId="174" fontId="19" fillId="24" borderId="38" xfId="82" applyNumberFormat="1" applyFont="1" applyFill="1" applyBorder="1" applyAlignment="1" applyProtection="1">
      <alignment horizontal="center" vertical="center" wrapText="1"/>
      <protection locked="0"/>
    </xf>
    <xf numFmtId="174" fontId="19" fillId="24" borderId="62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49" xfId="82" applyFont="1" applyFill="1" applyBorder="1" applyAlignment="1" applyProtection="1">
      <alignment horizontal="center" vertical="center" wrapText="1"/>
      <protection locked="0"/>
    </xf>
    <xf numFmtId="0" fontId="19" fillId="24" borderId="38" xfId="82" applyFont="1" applyFill="1" applyBorder="1" applyAlignment="1" applyProtection="1">
      <alignment horizontal="center" vertical="center" wrapText="1"/>
      <protection locked="0"/>
    </xf>
    <xf numFmtId="0" fontId="19" fillId="24" borderId="49" xfId="0" applyFont="1" applyFill="1" applyBorder="1" applyAlignment="1">
      <alignment horizontal="center" vertical="center" wrapText="1"/>
    </xf>
    <xf numFmtId="0" fontId="19" fillId="24" borderId="106" xfId="0" applyFont="1" applyFill="1" applyBorder="1" applyAlignment="1">
      <alignment horizontal="center" vertical="center" wrapText="1"/>
    </xf>
    <xf numFmtId="0" fontId="19" fillId="24" borderId="30" xfId="82" applyFont="1" applyFill="1" applyBorder="1" applyAlignment="1" applyProtection="1">
      <alignment horizontal="center" vertical="center" wrapText="1"/>
      <protection locked="0"/>
    </xf>
    <xf numFmtId="0" fontId="19" fillId="24" borderId="23" xfId="82" applyFont="1" applyFill="1" applyBorder="1" applyAlignment="1" applyProtection="1">
      <alignment horizontal="center" vertical="center" wrapText="1"/>
      <protection locked="0"/>
    </xf>
    <xf numFmtId="0" fontId="19" fillId="24" borderId="61" xfId="82" applyFont="1" applyFill="1" applyBorder="1" applyAlignment="1" applyProtection="1">
      <alignment horizontal="center" vertical="center" wrapText="1"/>
      <protection locked="0"/>
    </xf>
    <xf numFmtId="0" fontId="19" fillId="24" borderId="60" xfId="82" applyFont="1" applyFill="1" applyBorder="1" applyAlignment="1" applyProtection="1">
      <alignment horizontal="center" vertical="center" wrapText="1"/>
      <protection locked="0"/>
    </xf>
    <xf numFmtId="1" fontId="19" fillId="24" borderId="30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23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50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45" xfId="82" applyFont="1" applyFill="1" applyBorder="1" applyAlignment="1" applyProtection="1">
      <alignment horizontal="left" vertical="center" wrapText="1"/>
      <protection locked="0"/>
    </xf>
    <xf numFmtId="1" fontId="19" fillId="24" borderId="53" xfId="0" applyNumberFormat="1" applyFont="1" applyFill="1" applyBorder="1" applyAlignment="1" applyProtection="1">
      <alignment horizontal="center" vertical="center" wrapText="1"/>
      <protection/>
    </xf>
    <xf numFmtId="1" fontId="19" fillId="24" borderId="23" xfId="0" applyNumberFormat="1" applyFont="1" applyFill="1" applyBorder="1" applyAlignment="1" applyProtection="1">
      <alignment horizontal="center" vertical="center" wrapText="1"/>
      <protection/>
    </xf>
    <xf numFmtId="172" fontId="19" fillId="24" borderId="61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30" xfId="82" applyFont="1" applyFill="1" applyBorder="1" applyAlignment="1" applyProtection="1">
      <alignment horizontal="center" vertical="center" wrapText="1"/>
      <protection hidden="1"/>
    </xf>
    <xf numFmtId="0" fontId="19" fillId="24" borderId="23" xfId="82" applyFont="1" applyFill="1" applyBorder="1" applyAlignment="1" applyProtection="1">
      <alignment horizontal="center" vertical="center" wrapText="1"/>
      <protection hidden="1" locked="0"/>
    </xf>
    <xf numFmtId="172" fontId="19" fillId="24" borderId="23" xfId="0" applyNumberFormat="1" applyFont="1" applyFill="1" applyBorder="1" applyAlignment="1">
      <alignment horizontal="center" vertical="center" wrapText="1"/>
    </xf>
    <xf numFmtId="172" fontId="19" fillId="24" borderId="50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50" xfId="82" applyNumberFormat="1" applyFont="1" applyFill="1" applyBorder="1" applyAlignment="1" applyProtection="1">
      <alignment horizontal="center" vertical="center" wrapText="1"/>
      <protection hidden="1"/>
    </xf>
    <xf numFmtId="0" fontId="19" fillId="24" borderId="30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23" xfId="80" applyNumberFormat="1" applyFont="1" applyFill="1" applyBorder="1" applyAlignment="1" applyProtection="1">
      <alignment horizontal="center" vertical="center" wrapText="1"/>
      <protection hidden="1"/>
    </xf>
    <xf numFmtId="174" fontId="19" fillId="24" borderId="23" xfId="80" applyNumberFormat="1" applyFont="1" applyFill="1" applyBorder="1" applyAlignment="1" applyProtection="1">
      <alignment horizontal="center" vertical="center" wrapText="1"/>
      <protection hidden="1"/>
    </xf>
    <xf numFmtId="1" fontId="19" fillId="24" borderId="23" xfId="80" applyNumberFormat="1" applyFont="1" applyFill="1" applyBorder="1" applyAlignment="1" applyProtection="1">
      <alignment horizontal="center" vertical="center" wrapText="1"/>
      <protection hidden="1"/>
    </xf>
    <xf numFmtId="174" fontId="19" fillId="24" borderId="50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30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172" fontId="19" fillId="24" borderId="50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23" xfId="82" applyFont="1" applyFill="1" applyBorder="1" applyAlignment="1" applyProtection="1">
      <alignment horizontal="center" vertical="center" wrapText="1"/>
      <protection hidden="1"/>
    </xf>
    <xf numFmtId="172" fontId="19" fillId="24" borderId="23" xfId="82" applyNumberFormat="1" applyFont="1" applyFill="1" applyBorder="1" applyAlignment="1" applyProtection="1">
      <alignment horizontal="center" vertical="center" wrapText="1"/>
      <protection hidden="1"/>
    </xf>
    <xf numFmtId="0" fontId="19" fillId="24" borderId="23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24" borderId="23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24" borderId="50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23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23" xfId="82" applyNumberFormat="1" applyFont="1" applyFill="1" applyBorder="1" applyAlignment="1" applyProtection="1">
      <alignment horizontal="center" vertical="center" wrapText="1"/>
      <protection/>
    </xf>
    <xf numFmtId="172" fontId="19" fillId="24" borderId="23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30" xfId="0" applyFont="1" applyFill="1" applyBorder="1" applyAlignment="1" applyProtection="1">
      <alignment horizontal="center" vertical="center" wrapText="1"/>
      <protection/>
    </xf>
    <xf numFmtId="0" fontId="19" fillId="24" borderId="61" xfId="82" applyFont="1" applyFill="1" applyBorder="1" applyAlignment="1" applyProtection="1">
      <alignment horizontal="center" vertical="center" wrapText="1"/>
      <protection hidden="1"/>
    </xf>
    <xf numFmtId="172" fontId="19" fillId="24" borderId="61" xfId="82" applyNumberFormat="1" applyFont="1" applyFill="1" applyBorder="1" applyAlignment="1" applyProtection="1">
      <alignment horizontal="center" vertical="center" wrapText="1"/>
      <protection hidden="1"/>
    </xf>
    <xf numFmtId="1" fontId="19" fillId="24" borderId="23" xfId="82" applyNumberFormat="1" applyFont="1" applyFill="1" applyBorder="1" applyAlignment="1" applyProtection="1">
      <alignment horizontal="center" vertical="center" wrapText="1"/>
      <protection hidden="1"/>
    </xf>
    <xf numFmtId="1" fontId="19" fillId="24" borderId="30" xfId="82" applyNumberFormat="1" applyFont="1" applyFill="1" applyBorder="1" applyAlignment="1" applyProtection="1">
      <alignment horizontal="center" vertical="center" wrapText="1"/>
      <protection hidden="1"/>
    </xf>
    <xf numFmtId="1" fontId="19" fillId="24" borderId="50" xfId="82" applyNumberFormat="1" applyFont="1" applyFill="1" applyBorder="1" applyAlignment="1" applyProtection="1">
      <alignment horizontal="center" vertical="center" wrapText="1"/>
      <protection hidden="1"/>
    </xf>
    <xf numFmtId="3" fontId="19" fillId="24" borderId="30" xfId="0" applyNumberFormat="1" applyFont="1" applyFill="1" applyBorder="1" applyAlignment="1">
      <alignment horizontal="center"/>
    </xf>
    <xf numFmtId="0" fontId="19" fillId="24" borderId="50" xfId="82" applyFont="1" applyFill="1" applyBorder="1" applyAlignment="1" applyProtection="1">
      <alignment horizontal="center" vertical="center" wrapText="1"/>
      <protection hidden="1"/>
    </xf>
    <xf numFmtId="172" fontId="19" fillId="24" borderId="23" xfId="80" applyNumberFormat="1" applyFont="1" applyFill="1" applyBorder="1" applyAlignment="1" applyProtection="1">
      <alignment horizontal="center" vertical="center" wrapText="1"/>
      <protection hidden="1" locked="0"/>
    </xf>
    <xf numFmtId="0" fontId="19" fillId="24" borderId="23" xfId="80" applyNumberFormat="1" applyFont="1" applyFill="1" applyBorder="1" applyAlignment="1" applyProtection="1">
      <alignment horizontal="center" vertical="center" wrapText="1"/>
      <protection hidden="1" locked="0"/>
    </xf>
    <xf numFmtId="1" fontId="19" fillId="24" borderId="30" xfId="80" applyNumberFormat="1" applyFont="1" applyFill="1" applyBorder="1" applyAlignment="1" applyProtection="1">
      <alignment horizontal="center" vertical="center" wrapText="1"/>
      <protection hidden="1"/>
    </xf>
    <xf numFmtId="1" fontId="19" fillId="24" borderId="50" xfId="80" applyNumberFormat="1" applyFont="1" applyFill="1" applyBorder="1" applyAlignment="1" applyProtection="1">
      <alignment horizontal="center" vertical="center" wrapText="1"/>
      <protection hidden="1"/>
    </xf>
    <xf numFmtId="1" fontId="19" fillId="24" borderId="23" xfId="80" applyNumberFormat="1" applyFont="1" applyFill="1" applyBorder="1" applyAlignment="1" applyProtection="1">
      <alignment horizontal="center" vertical="center" wrapText="1"/>
      <protection hidden="1" locked="0"/>
    </xf>
    <xf numFmtId="3" fontId="19" fillId="24" borderId="23" xfId="0" applyNumberFormat="1" applyFont="1" applyFill="1" applyBorder="1" applyAlignment="1">
      <alignment horizontal="center" vertical="center" wrapText="1"/>
    </xf>
    <xf numFmtId="0" fontId="19" fillId="24" borderId="50" xfId="82" applyFont="1" applyFill="1" applyBorder="1" applyAlignment="1" applyProtection="1">
      <alignment horizontal="center" vertical="center" wrapText="1"/>
      <protection hidden="1"/>
    </xf>
    <xf numFmtId="0" fontId="19" fillId="24" borderId="56" xfId="82" applyFont="1" applyFill="1" applyBorder="1" applyAlignment="1" applyProtection="1">
      <alignment horizontal="center" vertical="center" wrapText="1"/>
      <protection hidden="1"/>
    </xf>
    <xf numFmtId="0" fontId="19" fillId="24" borderId="41" xfId="82" applyFont="1" applyFill="1" applyBorder="1" applyAlignment="1" applyProtection="1">
      <alignment horizontal="center" vertical="center" wrapText="1"/>
      <protection hidden="1" locked="0"/>
    </xf>
    <xf numFmtId="172" fontId="19" fillId="24" borderId="41" xfId="0" applyNumberFormat="1" applyFont="1" applyFill="1" applyBorder="1" applyAlignment="1">
      <alignment horizontal="center" vertical="center" wrapText="1"/>
    </xf>
    <xf numFmtId="1" fontId="19" fillId="24" borderId="56" xfId="0" applyNumberFormat="1" applyFont="1" applyFill="1" applyBorder="1" applyAlignment="1">
      <alignment horizontal="center" vertical="center" wrapText="1"/>
    </xf>
    <xf numFmtId="1" fontId="19" fillId="24" borderId="41" xfId="82" applyNumberFormat="1" applyFont="1" applyFill="1" applyBorder="1" applyAlignment="1" applyProtection="1">
      <alignment horizontal="center" vertical="center" wrapText="1"/>
      <protection locked="0"/>
    </xf>
    <xf numFmtId="0" fontId="19" fillId="24" borderId="56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41" xfId="80" applyNumberFormat="1" applyFont="1" applyFill="1" applyBorder="1" applyAlignment="1" applyProtection="1">
      <alignment horizontal="center" vertical="center" wrapText="1"/>
      <protection hidden="1"/>
    </xf>
    <xf numFmtId="1" fontId="19" fillId="24" borderId="41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56" xfId="0" applyFont="1" applyFill="1" applyBorder="1" applyAlignment="1">
      <alignment horizontal="center" vertical="center" wrapText="1"/>
    </xf>
    <xf numFmtId="0" fontId="19" fillId="24" borderId="41" xfId="0" applyFont="1" applyFill="1" applyBorder="1" applyAlignment="1">
      <alignment horizontal="center" vertical="center" wrapText="1"/>
    </xf>
    <xf numFmtId="172" fontId="19" fillId="24" borderId="57" xfId="80" applyNumberFormat="1" applyFont="1" applyFill="1" applyBorder="1" applyAlignment="1" applyProtection="1">
      <alignment horizontal="center" vertical="center" wrapText="1"/>
      <protection hidden="1"/>
    </xf>
    <xf numFmtId="0" fontId="19" fillId="24" borderId="41" xfId="82" applyFont="1" applyFill="1" applyBorder="1" applyAlignment="1" applyProtection="1">
      <alignment horizontal="center" vertical="center" wrapText="1"/>
      <protection hidden="1"/>
    </xf>
    <xf numFmtId="0" fontId="19" fillId="24" borderId="41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24" borderId="41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41" xfId="82" applyNumberFormat="1" applyFont="1" applyFill="1" applyBorder="1" applyAlignment="1" applyProtection="1">
      <alignment horizontal="center" vertical="center" wrapText="1"/>
      <protection/>
    </xf>
    <xf numFmtId="0" fontId="19" fillId="24" borderId="56" xfId="0" applyFont="1" applyFill="1" applyBorder="1" applyAlignment="1">
      <alignment horizontal="center" vertical="center" wrapText="1"/>
    </xf>
    <xf numFmtId="172" fontId="19" fillId="24" borderId="85" xfId="82" applyNumberFormat="1" applyFont="1" applyFill="1" applyBorder="1" applyAlignment="1" applyProtection="1">
      <alignment horizontal="center" vertical="center" wrapText="1"/>
      <protection hidden="1"/>
    </xf>
    <xf numFmtId="0" fontId="19" fillId="24" borderId="56" xfId="0" applyFont="1" applyFill="1" applyBorder="1" applyAlignment="1" applyProtection="1">
      <alignment horizontal="center" vertical="center" wrapText="1"/>
      <protection/>
    </xf>
    <xf numFmtId="1" fontId="19" fillId="24" borderId="41" xfId="82" applyNumberFormat="1" applyFont="1" applyFill="1" applyBorder="1" applyAlignment="1" applyProtection="1">
      <alignment horizontal="center" vertical="center" wrapText="1"/>
      <protection hidden="1"/>
    </xf>
    <xf numFmtId="0" fontId="19" fillId="24" borderId="85" xfId="82" applyFont="1" applyFill="1" applyBorder="1" applyAlignment="1" applyProtection="1">
      <alignment horizontal="center" vertical="center" wrapText="1"/>
      <protection hidden="1"/>
    </xf>
    <xf numFmtId="0" fontId="20" fillId="24" borderId="46" xfId="82" applyFont="1" applyFill="1" applyBorder="1" applyAlignment="1" applyProtection="1">
      <alignment horizontal="left" vertical="center" wrapText="1"/>
      <protection locked="0"/>
    </xf>
    <xf numFmtId="1" fontId="20" fillId="24" borderId="113" xfId="82" applyNumberFormat="1" applyFont="1" applyFill="1" applyBorder="1" applyAlignment="1" applyProtection="1">
      <alignment horizontal="center" vertical="center" wrapText="1"/>
      <protection/>
    </xf>
    <xf numFmtId="1" fontId="20" fillId="24" borderId="44" xfId="82" applyNumberFormat="1" applyFont="1" applyFill="1" applyBorder="1" applyAlignment="1" applyProtection="1">
      <alignment horizontal="center" vertical="center" wrapText="1"/>
      <protection/>
    </xf>
    <xf numFmtId="172" fontId="20" fillId="24" borderId="44" xfId="82" applyNumberFormat="1" applyFont="1" applyFill="1" applyBorder="1" applyAlignment="1" applyProtection="1">
      <alignment horizontal="center" vertical="center" wrapText="1"/>
      <protection/>
    </xf>
    <xf numFmtId="172" fontId="20" fillId="24" borderId="67" xfId="82" applyNumberFormat="1" applyFont="1" applyFill="1" applyBorder="1" applyAlignment="1" applyProtection="1">
      <alignment horizontal="center" vertical="center" wrapText="1"/>
      <protection/>
    </xf>
    <xf numFmtId="0" fontId="20" fillId="24" borderId="51" xfId="82" applyFont="1" applyFill="1" applyBorder="1" applyAlignment="1" applyProtection="1">
      <alignment horizontal="center" vertical="center" wrapText="1"/>
      <protection/>
    </xf>
    <xf numFmtId="0" fontId="20" fillId="24" borderId="44" xfId="82" applyFont="1" applyFill="1" applyBorder="1" applyAlignment="1" applyProtection="1">
      <alignment horizontal="center" vertical="center" wrapText="1"/>
      <protection/>
    </xf>
    <xf numFmtId="172" fontId="20" fillId="24" borderId="44" xfId="0" applyNumberFormat="1" applyFont="1" applyFill="1" applyBorder="1" applyAlignment="1">
      <alignment horizontal="center" vertical="center" wrapText="1"/>
    </xf>
    <xf numFmtId="172" fontId="20" fillId="24" borderId="63" xfId="82" applyNumberFormat="1" applyFont="1" applyFill="1" applyBorder="1" applyAlignment="1" applyProtection="1">
      <alignment horizontal="center" vertical="center" wrapText="1"/>
      <protection/>
    </xf>
    <xf numFmtId="1" fontId="20" fillId="24" borderId="51" xfId="82" applyNumberFormat="1" applyFont="1" applyFill="1" applyBorder="1" applyAlignment="1" applyProtection="1">
      <alignment horizontal="center" vertical="center" wrapText="1"/>
      <protection/>
    </xf>
    <xf numFmtId="172" fontId="20" fillId="24" borderId="63" xfId="80" applyNumberFormat="1" applyFont="1" applyFill="1" applyBorder="1" applyAlignment="1" applyProtection="1">
      <alignment horizontal="center" vertical="center" wrapText="1"/>
      <protection hidden="1"/>
    </xf>
    <xf numFmtId="174" fontId="20" fillId="24" borderId="44" xfId="82" applyNumberFormat="1" applyFont="1" applyFill="1" applyBorder="1" applyAlignment="1" applyProtection="1">
      <alignment horizontal="center" vertical="center" wrapText="1"/>
      <protection/>
    </xf>
    <xf numFmtId="0" fontId="20" fillId="24" borderId="44" xfId="82" applyNumberFormat="1" applyFont="1" applyFill="1" applyBorder="1" applyAlignment="1" applyProtection="1">
      <alignment horizontal="center" vertical="center" wrapText="1"/>
      <protection/>
    </xf>
    <xf numFmtId="172" fontId="20" fillId="24" borderId="44" xfId="80" applyNumberFormat="1" applyFont="1" applyFill="1" applyBorder="1" applyAlignment="1" applyProtection="1">
      <alignment horizontal="center" vertical="center" wrapText="1"/>
      <protection hidden="1"/>
    </xf>
    <xf numFmtId="0" fontId="20" fillId="24" borderId="30" xfId="82" applyFont="1" applyFill="1" applyBorder="1" applyAlignment="1" applyProtection="1">
      <alignment horizontal="center" vertical="center" wrapText="1"/>
      <protection/>
    </xf>
    <xf numFmtId="172" fontId="20" fillId="24" borderId="23" xfId="82" applyNumberFormat="1" applyFont="1" applyFill="1" applyBorder="1" applyAlignment="1" applyProtection="1">
      <alignment horizontal="center" vertical="center" wrapText="1"/>
      <protection/>
    </xf>
    <xf numFmtId="172" fontId="20" fillId="24" borderId="61" xfId="82" applyNumberFormat="1" applyFont="1" applyFill="1" applyBorder="1" applyAlignment="1" applyProtection="1">
      <alignment horizontal="center" vertical="center" wrapText="1"/>
      <protection/>
    </xf>
    <xf numFmtId="0" fontId="20" fillId="24" borderId="51" xfId="82" applyFont="1" applyFill="1" applyBorder="1" applyAlignment="1" applyProtection="1">
      <alignment horizontal="center" vertical="center" wrapText="1"/>
      <protection/>
    </xf>
    <xf numFmtId="172" fontId="20" fillId="24" borderId="63" xfId="82" applyNumberFormat="1" applyFont="1" applyFill="1" applyBorder="1" applyAlignment="1" applyProtection="1">
      <alignment horizontal="center" vertical="center" wrapText="1"/>
      <protection hidden="1"/>
    </xf>
    <xf numFmtId="1" fontId="20" fillId="24" borderId="30" xfId="82" applyNumberFormat="1" applyFont="1" applyFill="1" applyBorder="1" applyAlignment="1" applyProtection="1">
      <alignment horizontal="center" vertical="center" wrapText="1"/>
      <protection/>
    </xf>
    <xf numFmtId="1" fontId="20" fillId="24" borderId="23" xfId="82" applyNumberFormat="1" applyFont="1" applyFill="1" applyBorder="1" applyAlignment="1" applyProtection="1">
      <alignment horizontal="center" vertical="center" wrapText="1"/>
      <protection/>
    </xf>
    <xf numFmtId="1" fontId="20" fillId="24" borderId="50" xfId="82" applyNumberFormat="1" applyFont="1" applyFill="1" applyBorder="1" applyAlignment="1" applyProtection="1">
      <alignment horizontal="center" vertical="center" wrapText="1"/>
      <protection/>
    </xf>
    <xf numFmtId="0" fontId="21" fillId="24" borderId="64" xfId="82" applyFont="1" applyFill="1" applyBorder="1" applyAlignment="1" applyProtection="1">
      <alignment horizontal="left" vertical="center" wrapText="1"/>
      <protection locked="0"/>
    </xf>
    <xf numFmtId="172" fontId="21" fillId="24" borderId="42" xfId="82" applyNumberFormat="1" applyFont="1" applyFill="1" applyBorder="1" applyAlignment="1" applyProtection="1">
      <alignment horizontal="center" vertical="center" wrapText="1"/>
      <protection/>
    </xf>
    <xf numFmtId="172" fontId="21" fillId="24" borderId="43" xfId="82" applyNumberFormat="1" applyFont="1" applyFill="1" applyBorder="1" applyAlignment="1" applyProtection="1">
      <alignment horizontal="center" vertical="center" wrapText="1"/>
      <protection/>
    </xf>
    <xf numFmtId="1" fontId="21" fillId="24" borderId="58" xfId="82" applyNumberFormat="1" applyFont="1" applyFill="1" applyBorder="1" applyAlignment="1" applyProtection="1">
      <alignment horizontal="center" vertical="center" wrapText="1"/>
      <protection/>
    </xf>
    <xf numFmtId="1" fontId="21" fillId="24" borderId="42" xfId="82" applyNumberFormat="1" applyFont="1" applyFill="1" applyBorder="1" applyAlignment="1" applyProtection="1">
      <alignment horizontal="center" vertical="center" wrapText="1"/>
      <protection/>
    </xf>
    <xf numFmtId="1" fontId="21" fillId="24" borderId="58" xfId="82" applyNumberFormat="1" applyFont="1" applyFill="1" applyBorder="1" applyAlignment="1" applyProtection="1">
      <alignment horizontal="center" vertical="center" wrapText="1"/>
      <protection/>
    </xf>
    <xf numFmtId="1" fontId="21" fillId="24" borderId="43" xfId="82" applyNumberFormat="1" applyFont="1" applyFill="1" applyBorder="1" applyAlignment="1" applyProtection="1">
      <alignment horizontal="center" vertical="center" wrapText="1"/>
      <protection/>
    </xf>
    <xf numFmtId="1" fontId="19" fillId="24" borderId="23" xfId="0" applyNumberFormat="1" applyFont="1" applyFill="1" applyBorder="1" applyAlignment="1" applyProtection="1">
      <alignment horizontal="center" vertical="center"/>
      <protection hidden="1"/>
    </xf>
    <xf numFmtId="1" fontId="19" fillId="0" borderId="24" xfId="83" applyNumberFormat="1" applyFont="1" applyFill="1" applyBorder="1" applyAlignment="1">
      <alignment horizontal="center" vertical="center"/>
      <protection/>
    </xf>
    <xf numFmtId="0" fontId="20" fillId="24" borderId="63" xfId="75" applyFont="1" applyFill="1" applyBorder="1" applyAlignment="1" applyProtection="1">
      <alignment horizontal="center" vertical="center" textRotation="90" wrapText="1"/>
      <protection locked="0"/>
    </xf>
    <xf numFmtId="3" fontId="19" fillId="24" borderId="49" xfId="0" applyNumberFormat="1" applyFont="1" applyFill="1" applyBorder="1" applyAlignment="1">
      <alignment horizontal="center"/>
    </xf>
    <xf numFmtId="1" fontId="19" fillId="24" borderId="38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38" xfId="82" applyNumberFormat="1" applyFont="1" applyFill="1" applyBorder="1" applyAlignment="1" applyProtection="1">
      <alignment horizontal="center" vertical="center" wrapText="1"/>
      <protection hidden="1"/>
    </xf>
    <xf numFmtId="172" fontId="19" fillId="24" borderId="62" xfId="82" applyNumberFormat="1" applyFont="1" applyFill="1" applyBorder="1" applyAlignment="1" applyProtection="1">
      <alignment horizontal="center" vertical="center" wrapText="1"/>
      <protection hidden="1"/>
    </xf>
    <xf numFmtId="3" fontId="19" fillId="24" borderId="30" xfId="0" applyNumberFormat="1" applyFont="1" applyFill="1" applyBorder="1" applyAlignment="1">
      <alignment horizontal="center" vertical="center"/>
    </xf>
    <xf numFmtId="3" fontId="19" fillId="24" borderId="56" xfId="0" applyNumberFormat="1" applyFont="1" applyFill="1" applyBorder="1" applyAlignment="1">
      <alignment horizontal="center"/>
    </xf>
    <xf numFmtId="1" fontId="20" fillId="24" borderId="41" xfId="82" applyNumberFormat="1" applyFont="1" applyFill="1" applyBorder="1" applyAlignment="1" applyProtection="1">
      <alignment horizontal="center" vertical="center" wrapText="1"/>
      <protection/>
    </xf>
    <xf numFmtId="172" fontId="20" fillId="24" borderId="41" xfId="82" applyNumberFormat="1" applyFont="1" applyFill="1" applyBorder="1" applyAlignment="1" applyProtection="1">
      <alignment horizontal="center" vertical="center" wrapText="1"/>
      <protection/>
    </xf>
    <xf numFmtId="172" fontId="20" fillId="24" borderId="57" xfId="82" applyNumberFormat="1" applyFont="1" applyFill="1" applyBorder="1" applyAlignment="1" applyProtection="1">
      <alignment horizontal="center" vertical="center" wrapText="1"/>
      <protection/>
    </xf>
    <xf numFmtId="1" fontId="20" fillId="24" borderId="51" xfId="82" applyNumberFormat="1" applyFont="1" applyFill="1" applyBorder="1" applyAlignment="1" applyProtection="1">
      <alignment horizontal="center" vertical="center" wrapText="1"/>
      <protection/>
    </xf>
    <xf numFmtId="0" fontId="34" fillId="0" borderId="114" xfId="0" applyFont="1" applyBorder="1" applyAlignment="1">
      <alignment horizontal="center" vertical="center"/>
    </xf>
    <xf numFmtId="0" fontId="22" fillId="0" borderId="115" xfId="88" applyFont="1" applyFill="1" applyBorder="1" applyAlignment="1" applyProtection="1">
      <alignment vertical="center"/>
      <protection locked="0"/>
    </xf>
    <xf numFmtId="1" fontId="19" fillId="24" borderId="116" xfId="0" applyNumberFormat="1" applyFont="1" applyFill="1" applyBorder="1" applyAlignment="1" applyProtection="1">
      <alignment horizontal="center" vertical="center" wrapText="1"/>
      <protection/>
    </xf>
    <xf numFmtId="1" fontId="19" fillId="0" borderId="116" xfId="0" applyNumberFormat="1" applyFont="1" applyFill="1" applyBorder="1" applyAlignment="1" applyProtection="1">
      <alignment horizontal="center" vertical="center" wrapText="1"/>
      <protection/>
    </xf>
    <xf numFmtId="1" fontId="19" fillId="24" borderId="114" xfId="0" applyNumberFormat="1" applyFont="1" applyFill="1" applyBorder="1" applyAlignment="1" applyProtection="1">
      <alignment horizontal="center" vertical="center" wrapText="1"/>
      <protection/>
    </xf>
    <xf numFmtId="0" fontId="19" fillId="24" borderId="45" xfId="82" applyFont="1" applyFill="1" applyBorder="1" applyAlignment="1" applyProtection="1">
      <alignment horizontal="left" vertical="center" wrapText="1"/>
      <protection locked="0"/>
    </xf>
    <xf numFmtId="0" fontId="30" fillId="24" borderId="45" xfId="85" applyFont="1" applyFill="1" applyBorder="1" applyAlignment="1" applyProtection="1">
      <alignment vertical="top" wrapText="1"/>
      <protection hidden="1"/>
    </xf>
    <xf numFmtId="0" fontId="19" fillId="24" borderId="76" xfId="83" applyFont="1" applyFill="1" applyBorder="1">
      <alignment/>
      <protection/>
    </xf>
    <xf numFmtId="0" fontId="19" fillId="24" borderId="117" xfId="83" applyFont="1" applyFill="1" applyBorder="1">
      <alignment/>
      <protection/>
    </xf>
    <xf numFmtId="0" fontId="22" fillId="24" borderId="104" xfId="88" applyFont="1" applyFill="1" applyBorder="1" applyAlignment="1" applyProtection="1">
      <alignment vertical="center"/>
      <protection locked="0"/>
    </xf>
    <xf numFmtId="0" fontId="22" fillId="24" borderId="45" xfId="88" applyFont="1" applyFill="1" applyBorder="1" applyAlignment="1" applyProtection="1">
      <alignment vertical="center"/>
      <protection locked="0"/>
    </xf>
    <xf numFmtId="0" fontId="19" fillId="24" borderId="11" xfId="82" applyFont="1" applyFill="1" applyBorder="1" applyAlignment="1" applyProtection="1">
      <alignment horizontal="left" vertical="center" wrapText="1"/>
      <protection locked="0"/>
    </xf>
    <xf numFmtId="0" fontId="19" fillId="24" borderId="115" xfId="82" applyFont="1" applyFill="1" applyBorder="1" applyAlignment="1" applyProtection="1">
      <alignment horizontal="left" vertical="center" wrapText="1"/>
      <protection locked="0"/>
    </xf>
    <xf numFmtId="3" fontId="35" fillId="0" borderId="51" xfId="0" applyNumberFormat="1" applyFont="1" applyFill="1" applyBorder="1" applyAlignment="1">
      <alignment horizontal="center" vertical="center"/>
    </xf>
    <xf numFmtId="3" fontId="35" fillId="0" borderId="44" xfId="0" applyNumberFormat="1" applyFont="1" applyFill="1" applyBorder="1" applyAlignment="1">
      <alignment horizontal="center" vertical="center"/>
    </xf>
    <xf numFmtId="172" fontId="19" fillId="24" borderId="41" xfId="82" applyNumberFormat="1" applyFont="1" applyFill="1" applyBorder="1" applyAlignment="1" applyProtection="1">
      <alignment horizontal="center" vertical="center" wrapText="1"/>
      <protection hidden="1"/>
    </xf>
    <xf numFmtId="3" fontId="22" fillId="0" borderId="115" xfId="0" applyNumberFormat="1" applyFont="1" applyFill="1" applyBorder="1" applyAlignment="1">
      <alignment horizontal="center" vertical="center"/>
    </xf>
    <xf numFmtId="1" fontId="19" fillId="24" borderId="62" xfId="82" applyNumberFormat="1" applyFont="1" applyFill="1" applyBorder="1" applyAlignment="1" applyProtection="1">
      <alignment horizontal="center" vertical="center" wrapText="1"/>
      <protection locked="0"/>
    </xf>
    <xf numFmtId="1" fontId="19" fillId="24" borderId="56" xfId="82" applyNumberFormat="1" applyFont="1" applyFill="1" applyBorder="1" applyAlignment="1" applyProtection="1">
      <alignment horizontal="center" vertical="center" wrapText="1"/>
      <protection hidden="1"/>
    </xf>
    <xf numFmtId="1" fontId="19" fillId="24" borderId="57" xfId="82" applyNumberFormat="1" applyFont="1" applyFill="1" applyBorder="1" applyAlignment="1" applyProtection="1">
      <alignment horizontal="center" vertical="center" wrapText="1"/>
      <protection hidden="1"/>
    </xf>
    <xf numFmtId="1" fontId="20" fillId="24" borderId="44" xfId="82" applyNumberFormat="1" applyFont="1" applyFill="1" applyBorder="1" applyAlignment="1" applyProtection="1">
      <alignment horizontal="center" vertical="center" wrapText="1"/>
      <protection/>
    </xf>
    <xf numFmtId="172" fontId="20" fillId="24" borderId="44" xfId="82" applyNumberFormat="1" applyFont="1" applyFill="1" applyBorder="1" applyAlignment="1" applyProtection="1">
      <alignment horizontal="center" vertical="center" wrapText="1"/>
      <protection/>
    </xf>
    <xf numFmtId="1" fontId="20" fillId="24" borderId="63" xfId="82" applyNumberFormat="1" applyFont="1" applyFill="1" applyBorder="1" applyAlignment="1" applyProtection="1">
      <alignment horizontal="center" vertical="center" wrapText="1"/>
      <protection/>
    </xf>
    <xf numFmtId="172" fontId="19" fillId="24" borderId="97" xfId="0" applyNumberFormat="1" applyFont="1" applyFill="1" applyBorder="1" applyAlignment="1" applyProtection="1">
      <alignment horizontal="center" vertical="center" wrapText="1"/>
      <protection locked="0"/>
    </xf>
    <xf numFmtId="172" fontId="20" fillId="24" borderId="10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8" xfId="78" applyFont="1" applyFill="1" applyBorder="1" applyAlignment="1">
      <alignment vertical="top" wrapText="1"/>
      <protection/>
    </xf>
    <xf numFmtId="0" fontId="30" fillId="24" borderId="115" xfId="85" applyFont="1" applyFill="1" applyBorder="1" applyAlignment="1" applyProtection="1">
      <alignment vertical="top" wrapText="1"/>
      <protection hidden="1"/>
    </xf>
    <xf numFmtId="0" fontId="36" fillId="24" borderId="118" xfId="78" applyFont="1" applyFill="1" applyBorder="1" applyAlignment="1">
      <alignment vertical="top" wrapText="1"/>
      <protection/>
    </xf>
    <xf numFmtId="0" fontId="20" fillId="24" borderId="22" xfId="82" applyFont="1" applyFill="1" applyBorder="1" applyAlignment="1" applyProtection="1">
      <alignment horizontal="center" vertical="center" wrapText="1"/>
      <protection locked="0"/>
    </xf>
    <xf numFmtId="0" fontId="20" fillId="24" borderId="11" xfId="0" applyFont="1" applyFill="1" applyBorder="1" applyAlignment="1" applyProtection="1">
      <alignment horizontal="center" vertical="center" wrapText="1"/>
      <protection locked="0"/>
    </xf>
    <xf numFmtId="0" fontId="20" fillId="24" borderId="119" xfId="82" applyFont="1" applyFill="1" applyBorder="1" applyAlignment="1" applyProtection="1">
      <alignment horizontal="center" vertical="center" wrapText="1"/>
      <protection locked="0"/>
    </xf>
    <xf numFmtId="0" fontId="20" fillId="24" borderId="51" xfId="82" applyFont="1" applyFill="1" applyBorder="1" applyAlignment="1" applyProtection="1">
      <alignment horizontal="center" vertical="center" wrapText="1"/>
      <protection locked="0"/>
    </xf>
    <xf numFmtId="0" fontId="20" fillId="24" borderId="30" xfId="82" applyFont="1" applyFill="1" applyBorder="1" applyAlignment="1" applyProtection="1">
      <alignment horizontal="center" vertical="center" wrapText="1"/>
      <protection locked="0"/>
    </xf>
    <xf numFmtId="0" fontId="20" fillId="24" borderId="23" xfId="82" applyFont="1" applyFill="1" applyBorder="1" applyAlignment="1" applyProtection="1">
      <alignment horizontal="center" vertical="center" wrapText="1"/>
      <protection locked="0"/>
    </xf>
    <xf numFmtId="0" fontId="20" fillId="24" borderId="61" xfId="82" applyFont="1" applyFill="1" applyBorder="1" applyAlignment="1" applyProtection="1">
      <alignment horizontal="center" vertical="center" wrapText="1"/>
      <protection locked="0"/>
    </xf>
    <xf numFmtId="0" fontId="20" fillId="24" borderId="51" xfId="82" applyFont="1" applyFill="1" applyBorder="1" applyAlignment="1" applyProtection="1">
      <alignment horizontal="center" vertical="center" wrapText="1"/>
      <protection locked="0"/>
    </xf>
    <xf numFmtId="0" fontId="20" fillId="24" borderId="44" xfId="82" applyFont="1" applyFill="1" applyBorder="1" applyAlignment="1" applyProtection="1">
      <alignment horizontal="center" vertical="center" wrapText="1"/>
      <protection locked="0"/>
    </xf>
    <xf numFmtId="0" fontId="20" fillId="24" borderId="63" xfId="82" applyFont="1" applyFill="1" applyBorder="1" applyAlignment="1" applyProtection="1">
      <alignment horizontal="center" vertical="center" wrapText="1"/>
      <protection locked="0"/>
    </xf>
    <xf numFmtId="0" fontId="20" fillId="24" borderId="46" xfId="82" applyFont="1" applyFill="1" applyBorder="1" applyAlignment="1" applyProtection="1">
      <alignment horizontal="center" vertical="center" wrapText="1"/>
      <protection locked="0"/>
    </xf>
    <xf numFmtId="0" fontId="20" fillId="24" borderId="120" xfId="82" applyFont="1" applyFill="1" applyBorder="1" applyAlignment="1" applyProtection="1">
      <alignment horizontal="center" vertical="center" wrapText="1"/>
      <protection locked="0"/>
    </xf>
    <xf numFmtId="0" fontId="20" fillId="24" borderId="121" xfId="82" applyFont="1" applyFill="1" applyBorder="1" applyAlignment="1" applyProtection="1">
      <alignment horizontal="center" vertical="center" wrapText="1"/>
      <protection locked="0"/>
    </xf>
    <xf numFmtId="0" fontId="20" fillId="24" borderId="122" xfId="82" applyFont="1" applyFill="1" applyBorder="1" applyAlignment="1" applyProtection="1">
      <alignment horizontal="center" vertical="center" wrapText="1"/>
      <protection locked="0"/>
    </xf>
    <xf numFmtId="0" fontId="20" fillId="24" borderId="121" xfId="82" applyFont="1" applyFill="1" applyBorder="1" applyAlignment="1" applyProtection="1">
      <alignment horizontal="center" vertical="center" wrapText="1"/>
      <protection locked="0"/>
    </xf>
    <xf numFmtId="0" fontId="20" fillId="24" borderId="45" xfId="82" applyFont="1" applyFill="1" applyBorder="1" applyAlignment="1" applyProtection="1">
      <alignment horizontal="center" vertical="center" wrapText="1"/>
      <protection locked="0"/>
    </xf>
    <xf numFmtId="0" fontId="20" fillId="24" borderId="123" xfId="82" applyFont="1" applyFill="1" applyBorder="1" applyAlignment="1" applyProtection="1">
      <alignment horizontal="center" vertical="center" wrapText="1"/>
      <protection locked="0"/>
    </xf>
    <xf numFmtId="0" fontId="20" fillId="24" borderId="119" xfId="82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center" vertical="center" wrapText="1"/>
      <protection locked="0"/>
    </xf>
    <xf numFmtId="0" fontId="20" fillId="24" borderId="124" xfId="82" applyFont="1" applyFill="1" applyBorder="1" applyAlignment="1" applyProtection="1">
      <alignment horizontal="center" vertical="center" wrapText="1"/>
      <protection locked="0"/>
    </xf>
    <xf numFmtId="0" fontId="20" fillId="24" borderId="125" xfId="82" applyFont="1" applyFill="1" applyBorder="1" applyAlignment="1" applyProtection="1">
      <alignment horizontal="center" vertical="center" wrapText="1"/>
      <protection locked="0"/>
    </xf>
    <xf numFmtId="0" fontId="20" fillId="24" borderId="126" xfId="82" applyFont="1" applyFill="1" applyBorder="1" applyAlignment="1" applyProtection="1">
      <alignment horizontal="center" vertical="center" wrapText="1"/>
      <protection locked="0"/>
    </xf>
    <xf numFmtId="0" fontId="27" fillId="24" borderId="127" xfId="0" applyFont="1" applyFill="1" applyBorder="1" applyAlignment="1" applyProtection="1">
      <alignment horizontal="center" vertical="center" wrapText="1"/>
      <protection locked="0"/>
    </xf>
    <xf numFmtId="0" fontId="27" fillId="24" borderId="22" xfId="0" applyFont="1" applyFill="1" applyBorder="1" applyAlignment="1" applyProtection="1">
      <alignment horizontal="center" vertical="center" wrapText="1"/>
      <protection locked="0"/>
    </xf>
    <xf numFmtId="0" fontId="27" fillId="24" borderId="18" xfId="0" applyFont="1" applyFill="1" applyBorder="1" applyAlignment="1" applyProtection="1">
      <alignment horizontal="center" vertical="center" wrapText="1"/>
      <protection locked="0"/>
    </xf>
    <xf numFmtId="0" fontId="27" fillId="24" borderId="20" xfId="0" applyFont="1" applyFill="1" applyBorder="1" applyAlignment="1" applyProtection="1">
      <alignment horizontal="center" vertical="center" wrapText="1"/>
      <protection locked="0"/>
    </xf>
    <xf numFmtId="0" fontId="27" fillId="24" borderId="128" xfId="0" applyFont="1" applyFill="1" applyBorder="1" applyAlignment="1" applyProtection="1">
      <alignment horizontal="center" vertical="center" wrapText="1"/>
      <protection locked="0"/>
    </xf>
    <xf numFmtId="0" fontId="27" fillId="24" borderId="19" xfId="0" applyFont="1" applyFill="1" applyBorder="1" applyAlignment="1" applyProtection="1">
      <alignment horizontal="center" vertical="center" wrapText="1"/>
      <protection locked="0"/>
    </xf>
    <xf numFmtId="0" fontId="20" fillId="24" borderId="101" xfId="82" applyFont="1" applyFill="1" applyBorder="1" applyAlignment="1" applyProtection="1">
      <alignment horizontal="center" vertical="center" wrapText="1"/>
      <protection locked="0"/>
    </xf>
    <xf numFmtId="0" fontId="0" fillId="24" borderId="129" xfId="0" applyFill="1" applyBorder="1" applyAlignment="1">
      <alignment horizontal="center" vertical="center" wrapText="1"/>
    </xf>
    <xf numFmtId="0" fontId="0" fillId="24" borderId="127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4" fontId="28" fillId="24" borderId="102" xfId="0" applyNumberFormat="1" applyFont="1" applyFill="1" applyBorder="1" applyAlignment="1">
      <alignment horizontal="center" wrapText="1"/>
    </xf>
    <xf numFmtId="0" fontId="28" fillId="0" borderId="102" xfId="0" applyFont="1" applyBorder="1" applyAlignment="1">
      <alignment horizontal="center" wrapText="1"/>
    </xf>
    <xf numFmtId="0" fontId="27" fillId="24" borderId="21" xfId="0" applyFont="1" applyFill="1" applyBorder="1" applyAlignment="1" applyProtection="1">
      <alignment horizontal="center" vertical="center" wrapText="1"/>
      <protection locked="0"/>
    </xf>
    <xf numFmtId="0" fontId="27" fillId="24" borderId="10" xfId="0" applyFont="1" applyFill="1" applyBorder="1" applyAlignment="1" applyProtection="1">
      <alignment horizontal="center" vertical="center" wrapText="1"/>
      <protection locked="0"/>
    </xf>
    <xf numFmtId="0" fontId="27" fillId="24" borderId="11" xfId="0" applyFont="1" applyFill="1" applyBorder="1" applyAlignment="1" applyProtection="1">
      <alignment horizontal="center" vertical="center" wrapText="1"/>
      <protection locked="0"/>
    </xf>
    <xf numFmtId="0" fontId="27" fillId="24" borderId="118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/>
    </xf>
    <xf numFmtId="14" fontId="28" fillId="0" borderId="130" xfId="0" applyNumberFormat="1" applyFont="1" applyBorder="1" applyAlignment="1">
      <alignment/>
    </xf>
    <xf numFmtId="0" fontId="28" fillId="0" borderId="130" xfId="0" applyFont="1" applyBorder="1" applyAlignment="1">
      <alignment/>
    </xf>
    <xf numFmtId="0" fontId="33" fillId="0" borderId="106" xfId="0" applyFont="1" applyBorder="1" applyAlignment="1">
      <alignment horizontal="center" vertical="center"/>
    </xf>
    <xf numFmtId="0" fontId="33" fillId="0" borderId="107" xfId="0" applyFont="1" applyBorder="1" applyAlignment="1">
      <alignment horizontal="center" vertical="center"/>
    </xf>
    <xf numFmtId="0" fontId="33" fillId="0" borderId="108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10" xfId="0" applyFont="1" applyFill="1" applyBorder="1" applyAlignment="1" applyProtection="1">
      <alignment horizontal="center" vertical="center" wrapText="1"/>
      <protection locked="0"/>
    </xf>
    <xf numFmtId="0" fontId="23" fillId="0" borderId="116" xfId="0" applyFont="1" applyFill="1" applyBorder="1" applyAlignment="1" applyProtection="1">
      <alignment horizontal="center" vertical="center" wrapText="1"/>
      <protection locked="0"/>
    </xf>
    <xf numFmtId="0" fontId="23" fillId="0" borderId="114" xfId="0" applyFont="1" applyFill="1" applyBorder="1" applyAlignment="1" applyProtection="1">
      <alignment horizontal="center" vertical="center" wrapText="1"/>
      <protection locked="0"/>
    </xf>
    <xf numFmtId="0" fontId="23" fillId="0" borderId="116" xfId="0" applyFont="1" applyFill="1" applyBorder="1" applyAlignment="1" applyProtection="1">
      <alignment horizontal="center" vertical="center" wrapText="1"/>
      <protection locked="0"/>
    </xf>
    <xf numFmtId="0" fontId="20" fillId="0" borderId="106" xfId="0" applyFont="1" applyFill="1" applyBorder="1" applyAlignment="1" applyProtection="1">
      <alignment horizontal="center" vertical="center"/>
      <protection hidden="1"/>
    </xf>
    <xf numFmtId="0" fontId="20" fillId="0" borderId="107" xfId="0" applyFont="1" applyFill="1" applyBorder="1" applyAlignment="1" applyProtection="1">
      <alignment horizontal="center" vertical="center"/>
      <protection hidden="1"/>
    </xf>
    <xf numFmtId="0" fontId="20" fillId="0" borderId="108" xfId="0" applyFont="1" applyFill="1" applyBorder="1" applyAlignment="1" applyProtection="1">
      <alignment horizontal="center" vertical="center"/>
      <protection hidden="1"/>
    </xf>
    <xf numFmtId="14" fontId="2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 wrapText="1"/>
      <protection hidden="1"/>
    </xf>
    <xf numFmtId="0" fontId="20" fillId="0" borderId="109" xfId="0" applyFont="1" applyFill="1" applyBorder="1" applyAlignment="1" applyProtection="1">
      <alignment horizontal="center" vertical="center" wrapText="1"/>
      <protection hidden="1"/>
    </xf>
    <xf numFmtId="0" fontId="20" fillId="0" borderId="131" xfId="0" applyFont="1" applyFill="1" applyBorder="1" applyAlignment="1" applyProtection="1">
      <alignment horizontal="center" vertical="center" wrapText="1"/>
      <protection hidden="1"/>
    </xf>
    <xf numFmtId="0" fontId="20" fillId="0" borderId="106" xfId="0" applyFont="1" applyFill="1" applyBorder="1" applyAlignment="1" applyProtection="1">
      <alignment horizontal="center" vertical="center" wrapText="1"/>
      <protection hidden="1"/>
    </xf>
    <xf numFmtId="0" fontId="20" fillId="0" borderId="107" xfId="0" applyFont="1" applyFill="1" applyBorder="1" applyAlignment="1" applyProtection="1">
      <alignment horizontal="center" vertical="center" wrapText="1"/>
      <protection hidden="1"/>
    </xf>
    <xf numFmtId="0" fontId="20" fillId="0" borderId="108" xfId="0" applyFont="1" applyFill="1" applyBorder="1" applyAlignment="1" applyProtection="1">
      <alignment horizontal="center" vertical="center" wrapText="1"/>
      <protection hidden="1"/>
    </xf>
    <xf numFmtId="0" fontId="20" fillId="0" borderId="111" xfId="0" applyFont="1" applyFill="1" applyBorder="1" applyAlignment="1" applyProtection="1">
      <alignment horizontal="center" vertical="center"/>
      <protection hidden="1"/>
    </xf>
    <xf numFmtId="0" fontId="20" fillId="0" borderId="112" xfId="0" applyFont="1" applyFill="1" applyBorder="1" applyAlignment="1" applyProtection="1">
      <alignment horizontal="center" vertical="center"/>
      <protection hidden="1"/>
    </xf>
    <xf numFmtId="0" fontId="20" fillId="0" borderId="83" xfId="83" applyFont="1" applyFill="1" applyBorder="1" applyAlignment="1">
      <alignment horizontal="center" vertical="center"/>
      <protection/>
    </xf>
    <xf numFmtId="0" fontId="20" fillId="0" borderId="132" xfId="83" applyFont="1" applyFill="1" applyBorder="1" applyAlignment="1">
      <alignment horizontal="center" vertical="center"/>
      <protection/>
    </xf>
    <xf numFmtId="0" fontId="20" fillId="0" borderId="133" xfId="83" applyFont="1" applyFill="1" applyBorder="1" applyAlignment="1">
      <alignment horizontal="center" vertical="center"/>
      <protection/>
    </xf>
    <xf numFmtId="0" fontId="20" fillId="24" borderId="78" xfId="83" applyFont="1" applyFill="1" applyBorder="1" applyAlignment="1">
      <alignment horizontal="center" vertical="center" wrapText="1"/>
      <protection/>
    </xf>
    <xf numFmtId="0" fontId="20" fillId="0" borderId="78" xfId="83" applyFont="1" applyFill="1" applyBorder="1" applyAlignment="1">
      <alignment horizontal="center" vertical="center" wrapText="1"/>
      <protection/>
    </xf>
    <xf numFmtId="0" fontId="20" fillId="0" borderId="78" xfId="83" applyFont="1" applyFill="1" applyBorder="1" applyAlignment="1">
      <alignment horizontal="center" vertical="center"/>
      <protection/>
    </xf>
    <xf numFmtId="14" fontId="23" fillId="0" borderId="0" xfId="83" applyNumberFormat="1" applyFont="1" applyFill="1" applyBorder="1" applyAlignment="1">
      <alignment/>
      <protection/>
    </xf>
    <xf numFmtId="14" fontId="23" fillId="0" borderId="134" xfId="0" applyNumberFormat="1" applyFont="1" applyBorder="1" applyAlignment="1">
      <alignment horizontal="center"/>
    </xf>
    <xf numFmtId="0" fontId="0" fillId="0" borderId="134" xfId="0" applyBorder="1" applyAlignment="1">
      <alignment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top" wrapText="1"/>
    </xf>
    <xf numFmtId="0" fontId="0" fillId="24" borderId="0" xfId="0" applyFill="1" applyAlignment="1">
      <alignment wrapText="1"/>
    </xf>
    <xf numFmtId="0" fontId="0" fillId="0" borderId="0" xfId="0" applyAlignment="1">
      <alignment wrapText="1"/>
    </xf>
    <xf numFmtId="0" fontId="23" fillId="24" borderId="0" xfId="0" applyFont="1" applyFill="1" applyBorder="1" applyAlignment="1">
      <alignment horizontal="center" wrapText="1"/>
    </xf>
    <xf numFmtId="0" fontId="23" fillId="24" borderId="41" xfId="0" applyFont="1" applyFill="1" applyBorder="1" applyAlignment="1">
      <alignment horizontal="center" vertical="center" wrapText="1"/>
    </xf>
    <xf numFmtId="0" fontId="23" fillId="24" borderId="38" xfId="0" applyFont="1" applyFill="1" applyBorder="1" applyAlignment="1">
      <alignment horizontal="center" vertical="center" wrapText="1"/>
    </xf>
    <xf numFmtId="0" fontId="23" fillId="24" borderId="61" xfId="0" applyFont="1" applyFill="1" applyBorder="1" applyAlignment="1">
      <alignment horizontal="center" vertical="center"/>
    </xf>
    <xf numFmtId="0" fontId="23" fillId="24" borderId="53" xfId="0" applyFont="1" applyFill="1" applyBorder="1" applyAlignment="1">
      <alignment horizontal="center" vertical="center"/>
    </xf>
    <xf numFmtId="0" fontId="36" fillId="0" borderId="135" xfId="87" applyFont="1" applyFill="1" applyBorder="1" applyAlignment="1" applyProtection="1">
      <alignment horizontal="center"/>
      <protection locked="0"/>
    </xf>
    <xf numFmtId="0" fontId="36" fillId="0" borderId="136" xfId="87" applyFont="1" applyFill="1" applyBorder="1" applyAlignment="1" applyProtection="1">
      <alignment horizontal="center"/>
      <protection locked="0"/>
    </xf>
    <xf numFmtId="0" fontId="36" fillId="0" borderId="77" xfId="86" applyFont="1" applyFill="1" applyBorder="1" applyAlignment="1" applyProtection="1">
      <alignment horizontal="center"/>
      <protection locked="0"/>
    </xf>
    <xf numFmtId="0" fontId="36" fillId="0" borderId="137" xfId="86" applyFont="1" applyFill="1" applyBorder="1" applyAlignment="1" applyProtection="1">
      <alignment horizontal="center"/>
      <protection locked="0"/>
    </xf>
    <xf numFmtId="0" fontId="36" fillId="0" borderId="137" xfId="78" applyFont="1" applyFill="1" applyBorder="1" applyAlignment="1">
      <alignment horizontal="center"/>
      <protection/>
    </xf>
    <xf numFmtId="0" fontId="36" fillId="0" borderId="138" xfId="78" applyFont="1" applyFill="1" applyBorder="1" applyAlignment="1">
      <alignment horizontal="center"/>
      <protection/>
    </xf>
    <xf numFmtId="0" fontId="36" fillId="0" borderId="117" xfId="86" applyFont="1" applyFill="1" applyBorder="1" applyAlignment="1" applyProtection="1">
      <alignment horizontal="center" vertical="center"/>
      <protection locked="0"/>
    </xf>
    <xf numFmtId="0" fontId="36" fillId="0" borderId="98" xfId="86" applyFont="1" applyFill="1" applyBorder="1" applyAlignment="1" applyProtection="1">
      <alignment horizontal="center" vertical="center"/>
      <protection locked="0"/>
    </xf>
    <xf numFmtId="0" fontId="36" fillId="0" borderId="77" xfId="86" applyFont="1" applyFill="1" applyBorder="1" applyAlignment="1" applyProtection="1">
      <alignment horizontal="center" vertical="center"/>
      <protection locked="0"/>
    </xf>
    <xf numFmtId="0" fontId="20" fillId="0" borderId="0" xfId="88" applyFont="1" applyFill="1" applyBorder="1" applyAlignment="1" applyProtection="1">
      <alignment horizontal="center" vertical="center" wrapText="1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36" fillId="24" borderId="99" xfId="86" applyFont="1" applyFill="1" applyBorder="1" applyAlignment="1" applyProtection="1">
      <alignment horizontal="center" vertical="center" wrapText="1"/>
      <protection locked="0"/>
    </xf>
    <xf numFmtId="0" fontId="36" fillId="0" borderId="139" xfId="86" applyFont="1" applyFill="1" applyBorder="1" applyAlignment="1" applyProtection="1">
      <alignment horizontal="center"/>
      <protection locked="0"/>
    </xf>
    <xf numFmtId="0" fontId="36" fillId="0" borderId="140" xfId="78" applyFont="1" applyFill="1" applyBorder="1" applyAlignment="1">
      <alignment horizontal="center" vertical="center"/>
      <protection/>
    </xf>
    <xf numFmtId="0" fontId="36" fillId="0" borderId="78" xfId="87" applyFont="1" applyFill="1" applyBorder="1" applyAlignment="1" applyProtection="1">
      <alignment horizontal="left" vertical="center"/>
      <protection locked="0"/>
    </xf>
    <xf numFmtId="0" fontId="36" fillId="0" borderId="78" xfId="86" applyFont="1" applyFill="1" applyBorder="1" applyAlignment="1" applyProtection="1">
      <alignment horizontal="center"/>
      <protection locked="0"/>
    </xf>
    <xf numFmtId="0" fontId="36" fillId="0" borderId="141" xfId="86" applyFont="1" applyFill="1" applyBorder="1" applyAlignment="1" applyProtection="1">
      <alignment horizontal="center" vertical="center" wrapText="1"/>
      <protection locked="0"/>
    </xf>
    <xf numFmtId="0" fontId="36" fillId="0" borderId="99" xfId="86" applyFont="1" applyFill="1" applyBorder="1" applyAlignment="1" applyProtection="1">
      <alignment horizontal="center" vertical="center" wrapText="1"/>
      <protection locked="0"/>
    </xf>
    <xf numFmtId="0" fontId="36" fillId="0" borderId="73" xfId="86" applyFont="1" applyFill="1" applyBorder="1" applyAlignment="1" applyProtection="1">
      <alignment horizontal="center"/>
      <protection locked="0"/>
    </xf>
    <xf numFmtId="3" fontId="21" fillId="24" borderId="142" xfId="84" applyNumberFormat="1" applyFont="1" applyFill="1" applyBorder="1" applyAlignment="1" applyProtection="1">
      <alignment horizontal="center" vertical="center" wrapText="1"/>
      <protection/>
    </xf>
    <xf numFmtId="3" fontId="21" fillId="24" borderId="143" xfId="84" applyNumberFormat="1" applyFont="1" applyFill="1" applyBorder="1" applyAlignment="1" applyProtection="1">
      <alignment horizontal="right" vertical="center" wrapText="1"/>
      <protection/>
    </xf>
    <xf numFmtId="3" fontId="21" fillId="24" borderId="144" xfId="84" applyNumberFormat="1" applyFont="1" applyFill="1" applyBorder="1" applyAlignment="1" applyProtection="1">
      <alignment horizontal="right" vertical="center" wrapText="1"/>
      <protection/>
    </xf>
    <xf numFmtId="174" fontId="21" fillId="24" borderId="144" xfId="84" applyNumberFormat="1" applyFont="1" applyFill="1" applyBorder="1" applyAlignment="1" applyProtection="1">
      <alignment horizontal="center" vertical="center" wrapText="1"/>
      <protection/>
    </xf>
    <xf numFmtId="3" fontId="21" fillId="24" borderId="144" xfId="84" applyNumberFormat="1" applyFont="1" applyFill="1" applyBorder="1" applyAlignment="1" applyProtection="1">
      <alignment horizontal="center" vertical="center" wrapText="1"/>
      <protection/>
    </xf>
    <xf numFmtId="174" fontId="21" fillId="24" borderId="145" xfId="84" applyNumberFormat="1" applyFont="1" applyFill="1" applyBorder="1" applyAlignment="1" applyProtection="1">
      <alignment horizontal="center" vertical="center" wrapText="1"/>
      <protection/>
    </xf>
    <xf numFmtId="3" fontId="21" fillId="24" borderId="146" xfId="84" applyNumberFormat="1" applyFont="1" applyFill="1" applyBorder="1" applyAlignment="1" applyProtection="1">
      <alignment horizontal="right" vertical="center" wrapText="1"/>
      <protection/>
    </xf>
    <xf numFmtId="174" fontId="21" fillId="24" borderId="144" xfId="0" applyNumberFormat="1" applyFont="1" applyFill="1" applyBorder="1" applyAlignment="1">
      <alignment horizontal="right" vertical="center" wrapText="1"/>
    </xf>
    <xf numFmtId="174" fontId="21" fillId="24" borderId="145" xfId="84" applyNumberFormat="1" applyFont="1" applyFill="1" applyBorder="1" applyAlignment="1" applyProtection="1">
      <alignment horizontal="right" vertical="center" wrapText="1"/>
      <protection/>
    </xf>
    <xf numFmtId="174" fontId="21" fillId="24" borderId="147" xfId="84" applyNumberFormat="1" applyFont="1" applyFill="1" applyBorder="1" applyAlignment="1" applyProtection="1">
      <alignment horizontal="right" vertical="center" wrapText="1"/>
      <protection/>
    </xf>
    <xf numFmtId="174" fontId="21" fillId="24" borderId="144" xfId="79" applyNumberFormat="1" applyFont="1" applyFill="1" applyBorder="1" applyAlignment="1" applyProtection="1">
      <alignment horizontal="right" vertical="center" wrapText="1"/>
      <protection hidden="1"/>
    </xf>
    <xf numFmtId="174" fontId="21" fillId="24" borderId="148" xfId="79" applyNumberFormat="1" applyFont="1" applyFill="1" applyBorder="1" applyAlignment="1" applyProtection="1">
      <alignment horizontal="right" vertical="center" wrapText="1"/>
      <protection hidden="1"/>
    </xf>
    <xf numFmtId="174" fontId="21" fillId="24" borderId="148" xfId="84" applyNumberFormat="1" applyFont="1" applyFill="1" applyBorder="1" applyAlignment="1" applyProtection="1">
      <alignment horizontal="right" vertical="center" wrapText="1"/>
      <protection/>
    </xf>
    <xf numFmtId="174" fontId="21" fillId="24" borderId="144" xfId="84" applyNumberFormat="1" applyFont="1" applyFill="1" applyBorder="1" applyAlignment="1" applyProtection="1">
      <alignment horizontal="right" vertical="center" wrapText="1"/>
      <protection locked="0"/>
    </xf>
    <xf numFmtId="174" fontId="21" fillId="24" borderId="144" xfId="84" applyNumberFormat="1" applyFont="1" applyFill="1" applyBorder="1" applyAlignment="1" applyProtection="1">
      <alignment horizontal="right" vertical="center" wrapText="1"/>
      <protection/>
    </xf>
    <xf numFmtId="0" fontId="21" fillId="24" borderId="146" xfId="84" applyFont="1" applyFill="1" applyBorder="1" applyAlignment="1" applyProtection="1">
      <alignment horizontal="right" vertical="center" wrapText="1"/>
      <protection/>
    </xf>
    <xf numFmtId="1" fontId="21" fillId="24" borderId="144" xfId="84" applyNumberFormat="1" applyFont="1" applyFill="1" applyBorder="1" applyAlignment="1" applyProtection="1">
      <alignment horizontal="right" vertical="center" wrapText="1"/>
      <protection/>
    </xf>
    <xf numFmtId="172" fontId="21" fillId="24" borderId="20" xfId="79" applyNumberFormat="1" applyFont="1" applyFill="1" applyBorder="1" applyAlignment="1" applyProtection="1">
      <alignment horizontal="right" vertical="center" wrapText="1"/>
      <protection hidden="1"/>
    </xf>
    <xf numFmtId="172" fontId="21" fillId="24" borderId="19" xfId="79" applyNumberFormat="1" applyFont="1" applyFill="1" applyBorder="1" applyAlignment="1" applyProtection="1">
      <alignment horizontal="right" vertical="center" wrapText="1"/>
      <protection hidden="1"/>
    </xf>
    <xf numFmtId="172" fontId="21" fillId="24" borderId="20" xfId="84" applyNumberFormat="1" applyFont="1" applyFill="1" applyBorder="1" applyAlignment="1" applyProtection="1">
      <alignment horizontal="right" vertical="center" wrapText="1"/>
      <protection hidden="1"/>
    </xf>
    <xf numFmtId="1" fontId="21" fillId="24" borderId="20" xfId="84" applyNumberFormat="1" applyFont="1" applyFill="1" applyBorder="1" applyAlignment="1" applyProtection="1">
      <alignment horizontal="right" vertical="center" wrapText="1"/>
      <protection/>
    </xf>
    <xf numFmtId="172" fontId="21" fillId="24" borderId="19" xfId="84" applyNumberFormat="1" applyFont="1" applyFill="1" applyBorder="1" applyAlignment="1" applyProtection="1">
      <alignment horizontal="right" vertical="center" wrapText="1"/>
      <protection hidden="1"/>
    </xf>
    <xf numFmtId="174" fontId="21" fillId="24" borderId="145" xfId="84" applyNumberFormat="1" applyFont="1" applyFill="1" applyBorder="1" applyAlignment="1" applyProtection="1">
      <alignment horizontal="right" vertical="center" wrapText="1"/>
      <protection hidden="1"/>
    </xf>
    <xf numFmtId="0" fontId="21" fillId="24" borderId="51" xfId="84" applyFont="1" applyFill="1" applyBorder="1" applyAlignment="1" applyProtection="1">
      <alignment horizontal="right" vertical="center" wrapText="1"/>
      <protection/>
    </xf>
    <xf numFmtId="0" fontId="21" fillId="24" borderId="44" xfId="84" applyNumberFormat="1" applyFont="1" applyFill="1" applyBorder="1" applyAlignment="1" applyProtection="1">
      <alignment horizontal="right" vertical="center" wrapText="1"/>
      <protection/>
    </xf>
    <xf numFmtId="172" fontId="21" fillId="24" borderId="44" xfId="84" applyNumberFormat="1" applyFont="1" applyFill="1" applyBorder="1" applyAlignment="1" applyProtection="1">
      <alignment horizontal="right" vertical="center" wrapText="1"/>
      <protection hidden="1"/>
    </xf>
    <xf numFmtId="172" fontId="21" fillId="24" borderId="67" xfId="84" applyNumberFormat="1" applyFont="1" applyFill="1" applyBorder="1" applyAlignment="1" applyProtection="1">
      <alignment horizontal="right" vertical="center" wrapText="1"/>
      <protection/>
    </xf>
    <xf numFmtId="0" fontId="21" fillId="24" borderId="44" xfId="84" applyFont="1" applyFill="1" applyBorder="1" applyAlignment="1" applyProtection="1">
      <alignment horizontal="right" vertical="center" wrapText="1"/>
      <protection/>
    </xf>
    <xf numFmtId="172" fontId="21" fillId="24" borderId="67" xfId="84" applyNumberFormat="1" applyFont="1" applyFill="1" applyBorder="1" applyAlignment="1" applyProtection="1">
      <alignment horizontal="right" vertical="center" wrapText="1"/>
      <protection hidden="1"/>
    </xf>
    <xf numFmtId="1" fontId="21" fillId="24" borderId="149" xfId="84" applyNumberFormat="1" applyFont="1" applyFill="1" applyBorder="1" applyAlignment="1" applyProtection="1">
      <alignment horizontal="right" vertical="center" wrapText="1"/>
      <protection/>
    </xf>
    <xf numFmtId="1" fontId="21" fillId="24" borderId="44" xfId="84" applyNumberFormat="1" applyFont="1" applyFill="1" applyBorder="1" applyAlignment="1" applyProtection="1">
      <alignment horizontal="right" vertical="center" wrapText="1"/>
      <protection/>
    </xf>
    <xf numFmtId="172" fontId="21" fillId="24" borderId="44" xfId="84" applyNumberFormat="1" applyFont="1" applyFill="1" applyBorder="1" applyAlignment="1" applyProtection="1">
      <alignment horizontal="right" vertical="center" wrapText="1"/>
      <protection/>
    </xf>
    <xf numFmtId="172" fontId="21" fillId="24" borderId="150" xfId="84" applyNumberFormat="1" applyFont="1" applyFill="1" applyBorder="1" applyAlignment="1" applyProtection="1">
      <alignment horizontal="right" vertical="center" wrapText="1"/>
      <protection/>
    </xf>
    <xf numFmtId="0" fontId="21" fillId="24" borderId="149" xfId="84" applyFont="1" applyFill="1" applyBorder="1" applyAlignment="1" applyProtection="1">
      <alignment horizontal="right" vertical="center" wrapText="1"/>
      <protection/>
    </xf>
    <xf numFmtId="0" fontId="21" fillId="24" borderId="55" xfId="84" applyFont="1" applyFill="1" applyBorder="1" applyAlignment="1" applyProtection="1">
      <alignment horizontal="right" vertical="center" wrapText="1"/>
      <protection/>
    </xf>
    <xf numFmtId="172" fontId="21" fillId="24" borderId="55" xfId="84" applyNumberFormat="1" applyFont="1" applyFill="1" applyBorder="1" applyAlignment="1" applyProtection="1">
      <alignment horizontal="right" vertical="center" wrapText="1"/>
      <protection/>
    </xf>
    <xf numFmtId="3" fontId="21" fillId="0" borderId="45" xfId="0" applyNumberFormat="1" applyFont="1" applyFill="1" applyBorder="1" applyAlignment="1" applyProtection="1">
      <alignment horizontal="center" vertical="center"/>
      <protection hidden="1"/>
    </xf>
    <xf numFmtId="3" fontId="32" fillId="0" borderId="30" xfId="85" applyNumberFormat="1" applyFont="1" applyFill="1" applyBorder="1" applyAlignment="1" applyProtection="1">
      <alignment horizontal="center" vertical="center" wrapText="1"/>
      <protection hidden="1"/>
    </xf>
    <xf numFmtId="3" fontId="32" fillId="0" borderId="23" xfId="85" applyNumberFormat="1" applyFont="1" applyFill="1" applyBorder="1" applyAlignment="1" applyProtection="1">
      <alignment horizontal="center" vertical="center" wrapText="1"/>
      <protection hidden="1"/>
    </xf>
    <xf numFmtId="172" fontId="32" fillId="0" borderId="50" xfId="85" applyNumberFormat="1" applyFont="1" applyFill="1" applyBorder="1" applyAlignment="1" applyProtection="1">
      <alignment horizontal="center" vertical="center" wrapText="1"/>
      <protection hidden="1"/>
    </xf>
    <xf numFmtId="3" fontId="21" fillId="0" borderId="30" xfId="0" applyNumberFormat="1" applyFont="1" applyFill="1" applyBorder="1" applyAlignment="1" applyProtection="1">
      <alignment horizontal="center" vertical="center"/>
      <protection hidden="1"/>
    </xf>
    <xf numFmtId="3" fontId="21" fillId="0" borderId="23" xfId="0" applyNumberFormat="1" applyFont="1" applyFill="1" applyBorder="1" applyAlignment="1" applyProtection="1">
      <alignment horizontal="center" vertical="center"/>
      <protection hidden="1"/>
    </xf>
    <xf numFmtId="174" fontId="21" fillId="0" borderId="50" xfId="85" applyNumberFormat="1" applyFont="1" applyFill="1" applyBorder="1" applyAlignment="1" applyProtection="1">
      <alignment horizontal="center" vertical="center"/>
      <protection hidden="1"/>
    </xf>
    <xf numFmtId="172" fontId="21" fillId="0" borderId="50" xfId="85" applyNumberFormat="1" applyFont="1" applyFill="1" applyBorder="1" applyAlignment="1" applyProtection="1">
      <alignment horizontal="center" vertical="center"/>
      <protection hidden="1"/>
    </xf>
    <xf numFmtId="3" fontId="21" fillId="0" borderId="53" xfId="0" applyNumberFormat="1" applyFont="1" applyFill="1" applyBorder="1" applyAlignment="1" applyProtection="1">
      <alignment horizontal="center" vertical="center"/>
      <protection hidden="1"/>
    </xf>
    <xf numFmtId="172" fontId="21" fillId="0" borderId="61" xfId="85" applyNumberFormat="1" applyFont="1" applyFill="1" applyBorder="1" applyAlignment="1" applyProtection="1">
      <alignment horizontal="center" vertical="center"/>
      <protection hidden="1"/>
    </xf>
    <xf numFmtId="1" fontId="21" fillId="0" borderId="30" xfId="0" applyNumberFormat="1" applyFont="1" applyFill="1" applyBorder="1" applyAlignment="1" applyProtection="1">
      <alignment horizontal="center" vertical="center"/>
      <protection hidden="1"/>
    </xf>
    <xf numFmtId="172" fontId="21" fillId="0" borderId="50" xfId="0" applyNumberFormat="1" applyFont="1" applyFill="1" applyBorder="1" applyAlignment="1" applyProtection="1">
      <alignment horizontal="center" vertical="center"/>
      <protection hidden="1"/>
    </xf>
    <xf numFmtId="3" fontId="21" fillId="0" borderId="23" xfId="85" applyNumberFormat="1" applyFont="1" applyFill="1" applyBorder="1" applyAlignment="1" applyProtection="1">
      <alignment horizontal="center" vertical="center"/>
      <protection hidden="1"/>
    </xf>
    <xf numFmtId="3" fontId="21" fillId="0" borderId="18" xfId="82" applyNumberFormat="1" applyFont="1" applyFill="1" applyBorder="1" applyAlignment="1" applyProtection="1">
      <alignment horizontal="center" vertical="center" wrapText="1"/>
      <protection/>
    </xf>
    <xf numFmtId="172" fontId="21" fillId="0" borderId="18" xfId="82" applyNumberFormat="1" applyFont="1" applyFill="1" applyBorder="1" applyAlignment="1" applyProtection="1">
      <alignment horizontal="center" vertical="center" wrapText="1"/>
      <protection/>
    </xf>
    <xf numFmtId="3" fontId="21" fillId="0" borderId="20" xfId="82" applyNumberFormat="1" applyFont="1" applyFill="1" applyBorder="1" applyAlignment="1" applyProtection="1">
      <alignment horizontal="center" vertical="center" wrapText="1"/>
      <protection/>
    </xf>
    <xf numFmtId="172" fontId="21" fillId="0" borderId="20" xfId="0" applyNumberFormat="1" applyFont="1" applyFill="1" applyBorder="1" applyAlignment="1">
      <alignment horizontal="center" vertical="center" wrapText="1"/>
    </xf>
    <xf numFmtId="172" fontId="21" fillId="0" borderId="19" xfId="79" applyNumberFormat="1" applyFont="1" applyFill="1" applyBorder="1" applyAlignment="1" applyProtection="1">
      <alignment horizontal="center" vertical="center" wrapText="1"/>
      <protection hidden="1"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172" fontId="21" fillId="0" borderId="22" xfId="82" applyNumberFormat="1" applyFont="1" applyFill="1" applyBorder="1" applyAlignment="1" applyProtection="1">
      <alignment horizontal="center" vertical="center" wrapText="1"/>
      <protection/>
    </xf>
    <xf numFmtId="172" fontId="21" fillId="0" borderId="22" xfId="0" applyNumberFormat="1" applyFont="1" applyFill="1" applyBorder="1" applyAlignment="1" applyProtection="1">
      <alignment horizontal="center" vertical="center" wrapText="1"/>
      <protection locked="0"/>
    </xf>
    <xf numFmtId="172" fontId="21" fillId="0" borderId="101" xfId="0" applyNumberFormat="1" applyFont="1" applyFill="1" applyBorder="1" applyAlignment="1" applyProtection="1">
      <alignment horizontal="center" vertical="center" wrapText="1"/>
      <protection/>
    </xf>
    <xf numFmtId="0" fontId="32" fillId="0" borderId="18" xfId="0" applyFont="1" applyFill="1" applyBorder="1" applyAlignment="1" applyProtection="1">
      <alignment horizontal="center" vertic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172" fontId="32" fillId="0" borderId="20" xfId="0" applyNumberFormat="1" applyFont="1" applyFill="1" applyBorder="1" applyAlignment="1" applyProtection="1">
      <alignment horizontal="center" vertical="center" wrapText="1"/>
      <protection/>
    </xf>
    <xf numFmtId="172" fontId="21" fillId="0" borderId="19" xfId="0" applyNumberFormat="1" applyFont="1" applyFill="1" applyBorder="1" applyAlignment="1" applyProtection="1">
      <alignment horizontal="center" vertical="center" wrapText="1"/>
      <protection/>
    </xf>
    <xf numFmtId="0" fontId="32" fillId="0" borderId="127" xfId="0" applyFont="1" applyFill="1" applyBorder="1" applyAlignment="1" applyProtection="1">
      <alignment horizontal="center" vertical="center" wrapText="1"/>
      <protection/>
    </xf>
    <xf numFmtId="174" fontId="32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3" fontId="21" fillId="0" borderId="100" xfId="82" applyNumberFormat="1" applyFont="1" applyFill="1" applyBorder="1" applyAlignment="1" applyProtection="1">
      <alignment horizontal="center" vertical="center" wrapText="1"/>
      <protection/>
    </xf>
    <xf numFmtId="174" fontId="21" fillId="0" borderId="128" xfId="0" applyNumberFormat="1" applyFont="1" applyFill="1" applyBorder="1" applyAlignment="1" applyProtection="1">
      <alignment horizontal="center" vertical="center" wrapText="1"/>
      <protection/>
    </xf>
    <xf numFmtId="172" fontId="32" fillId="0" borderId="20" xfId="0" applyNumberFormat="1" applyFont="1" applyFill="1" applyBorder="1" applyAlignment="1" applyProtection="1">
      <alignment horizontal="center" vertical="center" wrapText="1"/>
      <protection locked="0"/>
    </xf>
    <xf numFmtId="172" fontId="36" fillId="0" borderId="151" xfId="86" applyNumberFormat="1" applyFont="1" applyFill="1" applyBorder="1" applyAlignment="1" applyProtection="1">
      <alignment horizontal="center" vertical="center"/>
      <protection locked="0"/>
    </xf>
  </cellXfs>
  <cellStyles count="8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14.08.2018" xfId="74"/>
    <cellStyle name="Обычный 4_Сводка на 21.07.2018" xfId="75"/>
    <cellStyle name="Обычный 4_Сводка на 23.07.2018" xfId="76"/>
    <cellStyle name="Обычный 5" xfId="77"/>
    <cellStyle name="Обычный 5_Сводка на 17.04.2015" xfId="78"/>
    <cellStyle name="Обычный 6" xfId="79"/>
    <cellStyle name="Обычный 6_Сводка на 21.07.2018" xfId="80"/>
    <cellStyle name="Обычный 6_Сводка на 23.07.2018" xfId="81"/>
    <cellStyle name="Обычный_Лист1" xfId="82"/>
    <cellStyle name="Обычный_Лист1_Корма" xfId="83"/>
    <cellStyle name="Обычный_Лист1_Лист по уборке зерновых" xfId="84"/>
    <cellStyle name="Обычный_Лист1_Сводка на 17.08.2017 С" xfId="85"/>
    <cellStyle name="Обычный_Общая сводка" xfId="86"/>
    <cellStyle name="Обычный_Сводка" xfId="87"/>
    <cellStyle name="Обычный_Сводка11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O1" sqref="AO1:AO16384"/>
    </sheetView>
  </sheetViews>
  <sheetFormatPr defaultColWidth="9.00390625" defaultRowHeight="12.75"/>
  <cols>
    <col min="1" max="1" width="20.125" style="15" customWidth="1"/>
    <col min="2" max="2" width="7.75390625" style="15" customWidth="1"/>
    <col min="3" max="3" width="10.375" style="15" customWidth="1"/>
    <col min="4" max="4" width="10.75390625" style="15" customWidth="1"/>
    <col min="5" max="5" width="6.00390625" style="15" customWidth="1"/>
    <col min="6" max="6" width="10.375" style="15" customWidth="1"/>
    <col min="7" max="7" width="5.875" style="15" bestFit="1" customWidth="1"/>
    <col min="8" max="8" width="9.00390625" style="15" customWidth="1"/>
    <col min="9" max="9" width="9.25390625" style="15" customWidth="1"/>
    <col min="10" max="10" width="6.25390625" style="15" customWidth="1"/>
    <col min="11" max="11" width="9.25390625" style="15" customWidth="1"/>
    <col min="12" max="12" width="5.875" style="15" bestFit="1" customWidth="1"/>
    <col min="13" max="13" width="8.375" style="15" customWidth="1"/>
    <col min="14" max="14" width="7.75390625" style="15" customWidth="1"/>
    <col min="15" max="15" width="6.625" style="15" customWidth="1"/>
    <col min="16" max="16" width="7.375" style="15" customWidth="1"/>
    <col min="17" max="17" width="14.00390625" style="15" bestFit="1" customWidth="1"/>
    <col min="18" max="18" width="6.875" style="15" hidden="1" customWidth="1"/>
    <col min="19" max="19" width="5.25390625" style="15" hidden="1" customWidth="1"/>
    <col min="20" max="21" width="7.00390625" style="15" hidden="1" customWidth="1"/>
    <col min="22" max="22" width="5.875" style="15" hidden="1" customWidth="1"/>
    <col min="23" max="23" width="6.875" style="15" hidden="1" customWidth="1"/>
    <col min="24" max="24" width="4.375" style="15" hidden="1" customWidth="1"/>
    <col min="25" max="25" width="6.125" style="15" hidden="1" customWidth="1"/>
    <col min="26" max="26" width="4.375" style="15" hidden="1" customWidth="1"/>
    <col min="27" max="27" width="5.00390625" style="15" hidden="1" customWidth="1"/>
    <col min="28" max="28" width="8.125" style="15" customWidth="1"/>
    <col min="29" max="29" width="7.75390625" style="15" customWidth="1"/>
    <col min="30" max="30" width="6.375" style="15" customWidth="1"/>
    <col min="31" max="31" width="7.625" style="15" customWidth="1"/>
    <col min="32" max="32" width="6.00390625" style="15" customWidth="1"/>
    <col min="33" max="33" width="8.75390625" style="15" bestFit="1" customWidth="1"/>
    <col min="34" max="34" width="8.625" style="15" customWidth="1"/>
    <col min="35" max="35" width="6.00390625" style="15" customWidth="1"/>
    <col min="36" max="36" width="9.875" style="15" customWidth="1"/>
    <col min="37" max="37" width="5.875" style="15" customWidth="1"/>
    <col min="38" max="38" width="8.75390625" style="15" customWidth="1"/>
    <col min="39" max="39" width="8.625" style="15" customWidth="1"/>
    <col min="40" max="40" width="6.875" style="15" customWidth="1"/>
    <col min="41" max="41" width="8.625" style="15" customWidth="1"/>
    <col min="42" max="42" width="5.125" style="15" customWidth="1"/>
    <col min="43" max="43" width="7.625" style="0" bestFit="1" customWidth="1"/>
    <col min="44" max="44" width="7.00390625" style="0" customWidth="1"/>
    <col min="45" max="45" width="5.875" style="0" customWidth="1"/>
    <col min="46" max="46" width="7.25390625" style="0" customWidth="1"/>
    <col min="47" max="47" width="5.25390625" style="0" customWidth="1"/>
    <col min="48" max="48" width="6.875" style="0" hidden="1" customWidth="1"/>
    <col min="49" max="52" width="3.875" style="0" hidden="1" customWidth="1"/>
    <col min="53" max="53" width="7.75390625" style="0" customWidth="1"/>
    <col min="54" max="54" width="5.00390625" style="0" customWidth="1"/>
    <col min="55" max="55" width="6.375" style="0" customWidth="1"/>
    <col min="56" max="56" width="5.875" style="0" customWidth="1"/>
    <col min="57" max="57" width="4.125" style="0" customWidth="1"/>
    <col min="58" max="58" width="6.875" style="0" bestFit="1" customWidth="1"/>
    <col min="59" max="59" width="5.75390625" style="0" customWidth="1"/>
    <col min="60" max="60" width="6.25390625" style="0" customWidth="1"/>
    <col min="61" max="61" width="6.125" style="0" customWidth="1"/>
    <col min="62" max="62" width="5.00390625" style="0" bestFit="1" customWidth="1"/>
    <col min="63" max="63" width="6.875" style="0" bestFit="1" customWidth="1"/>
    <col min="64" max="65" width="6.125" style="0" customWidth="1"/>
    <col min="66" max="66" width="6.00390625" style="0" customWidth="1"/>
    <col min="67" max="67" width="5.125" style="0" customWidth="1"/>
    <col min="68" max="68" width="5.75390625" style="0" customWidth="1"/>
    <col min="69" max="69" width="4.75390625" style="0" customWidth="1"/>
    <col min="70" max="70" width="6.125" style="0" customWidth="1"/>
    <col min="71" max="71" width="5.125" style="0" customWidth="1"/>
    <col min="72" max="72" width="4.125" style="0" customWidth="1"/>
    <col min="73" max="73" width="6.875" style="0" hidden="1" customWidth="1"/>
    <col min="74" max="76" width="3.875" style="0" hidden="1" customWidth="1"/>
    <col min="77" max="77" width="1.75390625" style="0" hidden="1" customWidth="1"/>
    <col min="78" max="78" width="6.25390625" style="0" customWidth="1"/>
    <col min="79" max="79" width="6.00390625" style="0" customWidth="1"/>
    <col min="80" max="80" width="6.875" style="0" customWidth="1"/>
    <col min="81" max="81" width="4.875" style="0" customWidth="1"/>
    <col min="82" max="82" width="5.00390625" style="0" bestFit="1" customWidth="1"/>
    <col min="83" max="83" width="8.75390625" style="0" hidden="1" customWidth="1"/>
    <col min="84" max="84" width="3.875" style="0" hidden="1" customWidth="1"/>
    <col min="85" max="85" width="9.25390625" style="0" hidden="1" customWidth="1"/>
    <col min="86" max="86" width="3.875" style="0" hidden="1" customWidth="1"/>
    <col min="87" max="87" width="9.25390625" style="0" hidden="1" customWidth="1"/>
  </cols>
  <sheetData>
    <row r="1" spans="1:77" s="15" customFormat="1" ht="36.75" customHeight="1" thickBot="1">
      <c r="A1" s="547" t="s">
        <v>136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547"/>
      <c r="AA1" s="54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358"/>
      <c r="AR1" s="358"/>
      <c r="AS1" s="358"/>
      <c r="AT1" s="358"/>
      <c r="AU1" s="358"/>
      <c r="AV1" s="358"/>
      <c r="AW1" s="358"/>
      <c r="AX1" s="358"/>
      <c r="AY1" s="358"/>
      <c r="AZ1" s="358"/>
      <c r="BA1" s="358"/>
      <c r="BB1" s="358"/>
      <c r="BC1" s="358"/>
      <c r="BD1" s="358"/>
      <c r="BE1" s="358"/>
      <c r="BF1" s="358"/>
      <c r="BG1" s="358"/>
      <c r="BH1" s="358"/>
      <c r="BI1" s="358"/>
      <c r="BJ1" s="358"/>
      <c r="BK1" s="358"/>
      <c r="BL1" s="358"/>
      <c r="BM1" s="358"/>
      <c r="BN1" s="358"/>
      <c r="BO1" s="358"/>
      <c r="BP1" s="358"/>
      <c r="BQ1" s="358"/>
      <c r="BR1" s="358"/>
      <c r="BS1" s="358"/>
      <c r="BT1" s="358"/>
      <c r="BU1" s="358"/>
      <c r="BV1" s="358"/>
      <c r="BW1" s="358"/>
      <c r="BX1" s="358"/>
      <c r="BY1" s="358"/>
    </row>
    <row r="2" spans="1:87" s="15" customFormat="1" ht="18.75" customHeight="1" thickBot="1">
      <c r="A2" s="548" t="s">
        <v>17</v>
      </c>
      <c r="B2" s="548" t="s">
        <v>112</v>
      </c>
      <c r="C2" s="539" t="s">
        <v>113</v>
      </c>
      <c r="D2" s="542"/>
      <c r="E2" s="542"/>
      <c r="F2" s="542"/>
      <c r="G2" s="543"/>
      <c r="H2" s="539" t="s">
        <v>44</v>
      </c>
      <c r="I2" s="542"/>
      <c r="J2" s="542"/>
      <c r="K2" s="542"/>
      <c r="L2" s="543"/>
      <c r="M2" s="539" t="s">
        <v>45</v>
      </c>
      <c r="N2" s="542"/>
      <c r="O2" s="542"/>
      <c r="P2" s="542"/>
      <c r="Q2" s="543"/>
      <c r="R2" s="544" t="s">
        <v>114</v>
      </c>
      <c r="S2" s="550"/>
      <c r="T2" s="550"/>
      <c r="U2" s="550"/>
      <c r="V2" s="531"/>
      <c r="W2" s="544" t="s">
        <v>46</v>
      </c>
      <c r="X2" s="550"/>
      <c r="Y2" s="550"/>
      <c r="Z2" s="550"/>
      <c r="AA2" s="531"/>
      <c r="AB2" s="539" t="s">
        <v>115</v>
      </c>
      <c r="AC2" s="542"/>
      <c r="AD2" s="542"/>
      <c r="AE2" s="542"/>
      <c r="AF2" s="543"/>
      <c r="AG2" s="539" t="s">
        <v>116</v>
      </c>
      <c r="AH2" s="542"/>
      <c r="AI2" s="542"/>
      <c r="AJ2" s="542"/>
      <c r="AK2" s="543"/>
      <c r="AL2" s="539" t="s">
        <v>117</v>
      </c>
      <c r="AM2" s="542"/>
      <c r="AN2" s="542"/>
      <c r="AO2" s="542"/>
      <c r="AP2" s="543"/>
      <c r="AQ2" s="532" t="s">
        <v>118</v>
      </c>
      <c r="AR2" s="537"/>
      <c r="AS2" s="537"/>
      <c r="AT2" s="537"/>
      <c r="AU2" s="538"/>
      <c r="AV2" s="533" t="s">
        <v>119</v>
      </c>
      <c r="AW2" s="534"/>
      <c r="AX2" s="534"/>
      <c r="AY2" s="534"/>
      <c r="AZ2" s="535"/>
      <c r="BA2" s="536" t="s">
        <v>120</v>
      </c>
      <c r="BB2" s="537"/>
      <c r="BC2" s="537"/>
      <c r="BD2" s="537"/>
      <c r="BE2" s="538"/>
      <c r="BF2" s="536" t="s">
        <v>121</v>
      </c>
      <c r="BG2" s="537"/>
      <c r="BH2" s="537"/>
      <c r="BI2" s="537"/>
      <c r="BJ2" s="538"/>
      <c r="BK2" s="536" t="s">
        <v>122</v>
      </c>
      <c r="BL2" s="537"/>
      <c r="BM2" s="537"/>
      <c r="BN2" s="537"/>
      <c r="BO2" s="538"/>
      <c r="BP2" s="539" t="s">
        <v>123</v>
      </c>
      <c r="BQ2" s="540"/>
      <c r="BR2" s="540"/>
      <c r="BS2" s="540"/>
      <c r="BT2" s="541"/>
      <c r="BU2" s="544" t="s">
        <v>124</v>
      </c>
      <c r="BV2" s="545"/>
      <c r="BW2" s="545"/>
      <c r="BX2" s="545"/>
      <c r="BY2" s="546"/>
      <c r="BZ2" s="539" t="s">
        <v>125</v>
      </c>
      <c r="CA2" s="540"/>
      <c r="CB2" s="540"/>
      <c r="CC2" s="540"/>
      <c r="CD2" s="541"/>
      <c r="CE2" s="539"/>
      <c r="CF2" s="542"/>
      <c r="CG2" s="542"/>
      <c r="CH2" s="542"/>
      <c r="CI2" s="543"/>
    </row>
    <row r="3" spans="1:87" s="15" customFormat="1" ht="132.75" customHeight="1" thickBot="1">
      <c r="A3" s="549"/>
      <c r="B3" s="549"/>
      <c r="C3" s="359" t="s">
        <v>126</v>
      </c>
      <c r="D3" s="360" t="s">
        <v>36</v>
      </c>
      <c r="E3" s="360" t="s">
        <v>1</v>
      </c>
      <c r="F3" s="360" t="s">
        <v>37</v>
      </c>
      <c r="G3" s="361" t="s">
        <v>38</v>
      </c>
      <c r="H3" s="359" t="s">
        <v>127</v>
      </c>
      <c r="I3" s="360" t="s">
        <v>36</v>
      </c>
      <c r="J3" s="360" t="s">
        <v>1</v>
      </c>
      <c r="K3" s="360" t="s">
        <v>37</v>
      </c>
      <c r="L3" s="361" t="s">
        <v>38</v>
      </c>
      <c r="M3" s="359" t="s">
        <v>128</v>
      </c>
      <c r="N3" s="360" t="s">
        <v>36</v>
      </c>
      <c r="O3" s="360" t="s">
        <v>1</v>
      </c>
      <c r="P3" s="360" t="s">
        <v>37</v>
      </c>
      <c r="Q3" s="361" t="s">
        <v>38</v>
      </c>
      <c r="R3" s="362" t="s">
        <v>127</v>
      </c>
      <c r="S3" s="363" t="s">
        <v>36</v>
      </c>
      <c r="T3" s="363" t="s">
        <v>1</v>
      </c>
      <c r="U3" s="363" t="s">
        <v>37</v>
      </c>
      <c r="V3" s="364" t="s">
        <v>38</v>
      </c>
      <c r="W3" s="362" t="s">
        <v>129</v>
      </c>
      <c r="X3" s="363" t="s">
        <v>36</v>
      </c>
      <c r="Y3" s="363" t="s">
        <v>1</v>
      </c>
      <c r="Z3" s="363" t="s">
        <v>37</v>
      </c>
      <c r="AA3" s="364" t="s">
        <v>38</v>
      </c>
      <c r="AB3" s="359" t="s">
        <v>130</v>
      </c>
      <c r="AC3" s="360" t="s">
        <v>36</v>
      </c>
      <c r="AD3" s="360" t="s">
        <v>1</v>
      </c>
      <c r="AE3" s="360" t="s">
        <v>37</v>
      </c>
      <c r="AF3" s="361" t="s">
        <v>38</v>
      </c>
      <c r="AG3" s="359" t="s">
        <v>131</v>
      </c>
      <c r="AH3" s="360" t="s">
        <v>36</v>
      </c>
      <c r="AI3" s="360" t="s">
        <v>1</v>
      </c>
      <c r="AJ3" s="360" t="s">
        <v>37</v>
      </c>
      <c r="AK3" s="361" t="s">
        <v>38</v>
      </c>
      <c r="AL3" s="359" t="s">
        <v>132</v>
      </c>
      <c r="AM3" s="360" t="s">
        <v>36</v>
      </c>
      <c r="AN3" s="360" t="s">
        <v>1</v>
      </c>
      <c r="AO3" s="360" t="s">
        <v>37</v>
      </c>
      <c r="AP3" s="361" t="s">
        <v>38</v>
      </c>
      <c r="AQ3" s="359" t="s">
        <v>132</v>
      </c>
      <c r="AR3" s="360" t="s">
        <v>36</v>
      </c>
      <c r="AS3" s="360" t="s">
        <v>1</v>
      </c>
      <c r="AT3" s="360" t="s">
        <v>37</v>
      </c>
      <c r="AU3" s="361" t="s">
        <v>38</v>
      </c>
      <c r="AV3" s="365" t="s">
        <v>132</v>
      </c>
      <c r="AW3" s="366" t="s">
        <v>36</v>
      </c>
      <c r="AX3" s="366" t="s">
        <v>1</v>
      </c>
      <c r="AY3" s="366" t="s">
        <v>37</v>
      </c>
      <c r="AZ3" s="367" t="s">
        <v>38</v>
      </c>
      <c r="BA3" s="368" t="s">
        <v>131</v>
      </c>
      <c r="BB3" s="360" t="s">
        <v>36</v>
      </c>
      <c r="BC3" s="360" t="s">
        <v>1</v>
      </c>
      <c r="BD3" s="360" t="s">
        <v>37</v>
      </c>
      <c r="BE3" s="361" t="s">
        <v>38</v>
      </c>
      <c r="BF3" s="368" t="s">
        <v>133</v>
      </c>
      <c r="BG3" s="360" t="s">
        <v>36</v>
      </c>
      <c r="BH3" s="360" t="s">
        <v>1</v>
      </c>
      <c r="BI3" s="360" t="s">
        <v>37</v>
      </c>
      <c r="BJ3" s="361" t="s">
        <v>38</v>
      </c>
      <c r="BK3" s="368" t="s">
        <v>133</v>
      </c>
      <c r="BL3" s="360" t="s">
        <v>36</v>
      </c>
      <c r="BM3" s="360" t="s">
        <v>1</v>
      </c>
      <c r="BN3" s="360" t="s">
        <v>37</v>
      </c>
      <c r="BO3" s="361" t="s">
        <v>38</v>
      </c>
      <c r="BP3" s="368" t="s">
        <v>133</v>
      </c>
      <c r="BQ3" s="360" t="s">
        <v>36</v>
      </c>
      <c r="BR3" s="360" t="s">
        <v>1</v>
      </c>
      <c r="BS3" s="360" t="s">
        <v>37</v>
      </c>
      <c r="BT3" s="490" t="s">
        <v>38</v>
      </c>
      <c r="BU3" s="365" t="s">
        <v>133</v>
      </c>
      <c r="BV3" s="366" t="s">
        <v>36</v>
      </c>
      <c r="BW3" s="366" t="s">
        <v>1</v>
      </c>
      <c r="BX3" s="366" t="s">
        <v>37</v>
      </c>
      <c r="BY3" s="369" t="s">
        <v>38</v>
      </c>
      <c r="BZ3" s="368" t="s">
        <v>133</v>
      </c>
      <c r="CA3" s="360" t="s">
        <v>36</v>
      </c>
      <c r="CB3" s="360" t="s">
        <v>1</v>
      </c>
      <c r="CC3" s="360" t="s">
        <v>37</v>
      </c>
      <c r="CD3" s="490" t="s">
        <v>38</v>
      </c>
      <c r="CE3" s="359" t="s">
        <v>132</v>
      </c>
      <c r="CF3" s="360" t="s">
        <v>36</v>
      </c>
      <c r="CG3" s="360" t="s">
        <v>1</v>
      </c>
      <c r="CH3" s="360" t="s">
        <v>37</v>
      </c>
      <c r="CI3" s="361" t="s">
        <v>38</v>
      </c>
    </row>
    <row r="4" spans="1:87" s="15" customFormat="1" ht="16.5" customHeight="1">
      <c r="A4" s="370" t="s">
        <v>2</v>
      </c>
      <c r="B4" s="371"/>
      <c r="C4" s="372"/>
      <c r="D4" s="373"/>
      <c r="E4" s="374"/>
      <c r="F4" s="373"/>
      <c r="G4" s="375"/>
      <c r="H4" s="376"/>
      <c r="I4" s="377"/>
      <c r="J4" s="378"/>
      <c r="K4" s="377"/>
      <c r="L4" s="379"/>
      <c r="M4" s="380"/>
      <c r="N4" s="381"/>
      <c r="O4" s="382"/>
      <c r="P4" s="381"/>
      <c r="Q4" s="383"/>
      <c r="R4" s="384">
        <v>0</v>
      </c>
      <c r="S4" s="385"/>
      <c r="T4" s="386"/>
      <c r="U4" s="381"/>
      <c r="V4" s="387"/>
      <c r="W4" s="388"/>
      <c r="X4" s="389"/>
      <c r="Y4" s="389"/>
      <c r="Z4" s="389"/>
      <c r="AA4" s="383"/>
      <c r="AB4" s="390"/>
      <c r="AC4" s="389"/>
      <c r="AD4" s="389"/>
      <c r="AE4" s="389"/>
      <c r="AF4" s="383"/>
      <c r="AG4" s="390"/>
      <c r="AH4" s="389"/>
      <c r="AI4" s="389"/>
      <c r="AJ4" s="389"/>
      <c r="AK4" s="383"/>
      <c r="AL4" s="391"/>
      <c r="AM4" s="377"/>
      <c r="AN4" s="377"/>
      <c r="AO4" s="377"/>
      <c r="AP4" s="379"/>
      <c r="AQ4" s="390"/>
      <c r="AR4" s="389"/>
      <c r="AS4" s="389"/>
      <c r="AT4" s="389"/>
      <c r="AU4" s="383"/>
      <c r="AV4" s="392">
        <v>0</v>
      </c>
      <c r="AW4" s="393"/>
      <c r="AX4" s="393"/>
      <c r="AY4" s="393"/>
      <c r="AZ4" s="394"/>
      <c r="BA4" s="388">
        <v>0</v>
      </c>
      <c r="BB4" s="389"/>
      <c r="BC4" s="382"/>
      <c r="BD4" s="389"/>
      <c r="BE4" s="395"/>
      <c r="BF4" s="388">
        <v>0</v>
      </c>
      <c r="BG4" s="389"/>
      <c r="BH4" s="382"/>
      <c r="BI4" s="389"/>
      <c r="BJ4" s="395"/>
      <c r="BK4" s="388">
        <v>0</v>
      </c>
      <c r="BL4" s="389"/>
      <c r="BM4" s="389"/>
      <c r="BN4" s="389"/>
      <c r="BO4" s="383"/>
      <c r="BP4" s="380">
        <v>0</v>
      </c>
      <c r="BQ4" s="381"/>
      <c r="BR4" s="381"/>
      <c r="BS4" s="381"/>
      <c r="BT4" s="518"/>
      <c r="BU4" s="396">
        <v>0</v>
      </c>
      <c r="BV4" s="397"/>
      <c r="BW4" s="397"/>
      <c r="BX4" s="397"/>
      <c r="BY4" s="398"/>
      <c r="BZ4" s="491">
        <v>0</v>
      </c>
      <c r="CA4" s="492"/>
      <c r="CB4" s="493"/>
      <c r="CC4" s="492"/>
      <c r="CD4" s="494"/>
      <c r="CE4" s="391"/>
      <c r="CF4" s="377"/>
      <c r="CG4" s="377"/>
      <c r="CH4" s="377"/>
      <c r="CI4" s="379"/>
    </row>
    <row r="5" spans="1:87" s="15" customFormat="1" ht="15.75">
      <c r="A5" s="399" t="s">
        <v>18</v>
      </c>
      <c r="B5" s="503"/>
      <c r="C5" s="400">
        <f aca="true" t="shared" si="0" ref="C5:C24">SUM(H5+M5+R5+W5+AB5+AG5+AL5+AQ5+AV5+BA5+BF5+BK5+BP5+BU5+BZ5)</f>
        <v>8079</v>
      </c>
      <c r="D5" s="401">
        <f aca="true" t="shared" si="1" ref="D5:D24">SUM(I5+N5+S5+X5+AC5+AH5+AM5+AR5+AW5+BB5+BG5+BL5+BQ5+BV5+CA5)</f>
        <v>8079</v>
      </c>
      <c r="E5" s="374">
        <f aca="true" t="shared" si="2" ref="E5:E26">D5/C5*100</f>
        <v>100</v>
      </c>
      <c r="F5" s="401">
        <f>K5+P5+U5+Z5+AE5+AJ5+AO5+AT5+AY5+BD5+BI5+BN5+BX5+CC5+BS5</f>
        <v>10226</v>
      </c>
      <c r="G5" s="402">
        <f aca="true" t="shared" si="3" ref="G5:G26">F5/D5*10</f>
        <v>12.657507117217477</v>
      </c>
      <c r="H5" s="403">
        <v>4635</v>
      </c>
      <c r="I5" s="404">
        <v>4635</v>
      </c>
      <c r="J5" s="405">
        <f aca="true" t="shared" si="4" ref="J5:J26">I5/H5*100</f>
        <v>100</v>
      </c>
      <c r="K5" s="404">
        <v>6215</v>
      </c>
      <c r="L5" s="406">
        <f aca="true" t="shared" si="5" ref="L5:L26">K5/I5*10</f>
        <v>13.408845738942826</v>
      </c>
      <c r="M5" s="68">
        <v>149</v>
      </c>
      <c r="N5" s="397">
        <v>149</v>
      </c>
      <c r="O5" s="405">
        <f aca="true" t="shared" si="6" ref="O5:O24">N5/M5*100</f>
        <v>100</v>
      </c>
      <c r="P5" s="397">
        <v>153</v>
      </c>
      <c r="Q5" s="407">
        <f aca="true" t="shared" si="7" ref="Q5:Q24">P5/N5*10</f>
        <v>10.268456375838927</v>
      </c>
      <c r="R5" s="408">
        <v>0</v>
      </c>
      <c r="S5" s="409"/>
      <c r="T5" s="410"/>
      <c r="U5" s="411"/>
      <c r="V5" s="412"/>
      <c r="W5" s="413">
        <v>0</v>
      </c>
      <c r="X5" s="414"/>
      <c r="Y5" s="405"/>
      <c r="Z5" s="404"/>
      <c r="AA5" s="415"/>
      <c r="AB5" s="413">
        <v>100</v>
      </c>
      <c r="AC5" s="416">
        <v>100</v>
      </c>
      <c r="AD5" s="417">
        <f>AC5/AB5*100</f>
        <v>100</v>
      </c>
      <c r="AE5" s="416">
        <v>66</v>
      </c>
      <c r="AF5" s="406">
        <f>AE5/AC5*10</f>
        <v>6.6000000000000005</v>
      </c>
      <c r="AG5" s="413">
        <v>1473</v>
      </c>
      <c r="AH5" s="418">
        <v>1473</v>
      </c>
      <c r="AI5" s="419">
        <f aca="true" t="shared" si="8" ref="AI5:AI26">AH5/AG5*100</f>
        <v>100</v>
      </c>
      <c r="AJ5" s="418">
        <v>2098</v>
      </c>
      <c r="AK5" s="420">
        <f aca="true" t="shared" si="9" ref="AK5:AK26">AJ5/AH5*10</f>
        <v>14.243041412084182</v>
      </c>
      <c r="AL5" s="413">
        <v>750</v>
      </c>
      <c r="AM5" s="421">
        <v>750</v>
      </c>
      <c r="AN5" s="422">
        <f aca="true" t="shared" si="10" ref="AN5:AN26">AM5/AL5*100</f>
        <v>100</v>
      </c>
      <c r="AO5" s="421">
        <v>795</v>
      </c>
      <c r="AP5" s="406">
        <f aca="true" t="shared" si="11" ref="AP5:AP26">AO5/AM5*10</f>
        <v>10.600000000000001</v>
      </c>
      <c r="AQ5" s="413">
        <v>897</v>
      </c>
      <c r="AR5" s="416">
        <v>897</v>
      </c>
      <c r="AS5" s="423">
        <f aca="true" t="shared" si="12" ref="AS5:AS25">AR5/AQ5*100</f>
        <v>100</v>
      </c>
      <c r="AT5" s="416">
        <v>829</v>
      </c>
      <c r="AU5" s="415">
        <f aca="true" t="shared" si="13" ref="AU5:AU25">AT5/AR5*10</f>
        <v>9.241917502787068</v>
      </c>
      <c r="AV5" s="424">
        <v>0</v>
      </c>
      <c r="AW5" s="416"/>
      <c r="AX5" s="416"/>
      <c r="AY5" s="416"/>
      <c r="AZ5" s="425"/>
      <c r="BA5" s="413">
        <v>0</v>
      </c>
      <c r="BB5" s="414"/>
      <c r="BC5" s="405"/>
      <c r="BD5" s="414"/>
      <c r="BE5" s="426"/>
      <c r="BF5" s="424">
        <v>35</v>
      </c>
      <c r="BG5" s="427">
        <v>35</v>
      </c>
      <c r="BH5" s="417">
        <f aca="true" t="shared" si="14" ref="BH5:BH11">BG5/BF5*100</f>
        <v>100</v>
      </c>
      <c r="BI5" s="427">
        <v>30</v>
      </c>
      <c r="BJ5" s="426">
        <f>BI5/BG5*10</f>
        <v>8.571428571428571</v>
      </c>
      <c r="BK5" s="424">
        <v>40</v>
      </c>
      <c r="BL5" s="416">
        <v>40</v>
      </c>
      <c r="BM5" s="417">
        <f>BL5/BK5*100</f>
        <v>100</v>
      </c>
      <c r="BN5" s="416">
        <v>40</v>
      </c>
      <c r="BO5" s="407">
        <f>BN5/BL5*10</f>
        <v>10</v>
      </c>
      <c r="BP5" s="428">
        <v>0</v>
      </c>
      <c r="BQ5" s="427"/>
      <c r="BR5" s="427"/>
      <c r="BS5" s="427"/>
      <c r="BT5" s="429"/>
      <c r="BU5" s="428">
        <v>0</v>
      </c>
      <c r="BV5" s="427"/>
      <c r="BW5" s="427"/>
      <c r="BX5" s="427"/>
      <c r="BY5" s="429"/>
      <c r="BZ5" s="430">
        <v>0</v>
      </c>
      <c r="CA5" s="427"/>
      <c r="CB5" s="417"/>
      <c r="CC5" s="427"/>
      <c r="CD5" s="406"/>
      <c r="CE5" s="413"/>
      <c r="CF5" s="421"/>
      <c r="CG5" s="422"/>
      <c r="CH5" s="421"/>
      <c r="CI5" s="406"/>
    </row>
    <row r="6" spans="1:87" s="15" customFormat="1" ht="15.75">
      <c r="A6" s="399" t="s">
        <v>19</v>
      </c>
      <c r="B6" s="503">
        <v>900</v>
      </c>
      <c r="C6" s="400">
        <f t="shared" si="0"/>
        <v>21678</v>
      </c>
      <c r="D6" s="401">
        <f t="shared" si="1"/>
        <v>20964</v>
      </c>
      <c r="E6" s="374">
        <f t="shared" si="2"/>
        <v>96.7063382230833</v>
      </c>
      <c r="F6" s="401">
        <f aca="true" t="shared" si="15" ref="F6:F24">K6+P6+U6+Z6+AE6+AJ6+AO6+AT6+AY6+BD6+BI6+BN6+BX6+CC6+BS6</f>
        <v>34216</v>
      </c>
      <c r="G6" s="402">
        <f t="shared" si="3"/>
        <v>16.3213127265789</v>
      </c>
      <c r="H6" s="403">
        <v>5269</v>
      </c>
      <c r="I6" s="404">
        <v>5269</v>
      </c>
      <c r="J6" s="405">
        <f t="shared" si="4"/>
        <v>100</v>
      </c>
      <c r="K6" s="404">
        <v>7326</v>
      </c>
      <c r="L6" s="406">
        <f t="shared" si="5"/>
        <v>13.903966597077243</v>
      </c>
      <c r="M6" s="68">
        <v>1785</v>
      </c>
      <c r="N6" s="397">
        <v>1517</v>
      </c>
      <c r="O6" s="405">
        <f t="shared" si="6"/>
        <v>84.9859943977591</v>
      </c>
      <c r="P6" s="397">
        <v>2073</v>
      </c>
      <c r="Q6" s="407">
        <f t="shared" si="7"/>
        <v>13.665128543177323</v>
      </c>
      <c r="R6" s="408">
        <v>0</v>
      </c>
      <c r="S6" s="409"/>
      <c r="T6" s="410"/>
      <c r="U6" s="411"/>
      <c r="V6" s="412"/>
      <c r="W6" s="413">
        <v>0</v>
      </c>
      <c r="X6" s="414"/>
      <c r="Y6" s="405"/>
      <c r="Z6" s="404"/>
      <c r="AA6" s="431"/>
      <c r="AB6" s="413">
        <v>340</v>
      </c>
      <c r="AC6" s="416">
        <v>340</v>
      </c>
      <c r="AD6" s="417">
        <f aca="true" t="shared" si="16" ref="AD6:AD24">AC6/AB6*100</f>
        <v>100</v>
      </c>
      <c r="AE6" s="416">
        <v>340</v>
      </c>
      <c r="AF6" s="406">
        <f aca="true" t="shared" si="17" ref="AF6:AF24">AE6/AC6*10</f>
        <v>10</v>
      </c>
      <c r="AG6" s="413">
        <v>7949</v>
      </c>
      <c r="AH6" s="418">
        <v>7949</v>
      </c>
      <c r="AI6" s="419">
        <f t="shared" si="8"/>
        <v>100</v>
      </c>
      <c r="AJ6" s="418">
        <v>11668</v>
      </c>
      <c r="AK6" s="420">
        <f t="shared" si="9"/>
        <v>14.67857592149956</v>
      </c>
      <c r="AL6" s="413">
        <v>4966</v>
      </c>
      <c r="AM6" s="421">
        <v>4906</v>
      </c>
      <c r="AN6" s="422">
        <f t="shared" si="10"/>
        <v>98.79178413209827</v>
      </c>
      <c r="AO6" s="421">
        <v>10992</v>
      </c>
      <c r="AP6" s="406">
        <f t="shared" si="11"/>
        <v>22.405218100285364</v>
      </c>
      <c r="AQ6" s="413">
        <v>1188</v>
      </c>
      <c r="AR6" s="416">
        <v>956</v>
      </c>
      <c r="AS6" s="423">
        <f t="shared" si="12"/>
        <v>80.47138047138047</v>
      </c>
      <c r="AT6" s="416">
        <v>1744</v>
      </c>
      <c r="AU6" s="415">
        <f t="shared" si="13"/>
        <v>18.242677824267783</v>
      </c>
      <c r="AV6" s="424">
        <v>0</v>
      </c>
      <c r="AW6" s="416"/>
      <c r="AX6" s="416"/>
      <c r="AY6" s="416"/>
      <c r="AZ6" s="425"/>
      <c r="BA6" s="413">
        <v>0</v>
      </c>
      <c r="BB6" s="414"/>
      <c r="BC6" s="405"/>
      <c r="BD6" s="414"/>
      <c r="BE6" s="426"/>
      <c r="BF6" s="424">
        <v>0</v>
      </c>
      <c r="BG6" s="427"/>
      <c r="BH6" s="417"/>
      <c r="BI6" s="427"/>
      <c r="BJ6" s="426"/>
      <c r="BK6" s="424">
        <v>73</v>
      </c>
      <c r="BL6" s="416">
        <v>27</v>
      </c>
      <c r="BM6" s="417">
        <f>BL6/BK6*100</f>
        <v>36.986301369863014</v>
      </c>
      <c r="BN6" s="416">
        <v>73</v>
      </c>
      <c r="BO6" s="407">
        <f>BN6/BL6*10</f>
        <v>27.037037037037038</v>
      </c>
      <c r="BP6" s="428">
        <v>0</v>
      </c>
      <c r="BQ6" s="427"/>
      <c r="BR6" s="427"/>
      <c r="BS6" s="427"/>
      <c r="BT6" s="429"/>
      <c r="BU6" s="428">
        <v>108</v>
      </c>
      <c r="BV6" s="427"/>
      <c r="BW6" s="427"/>
      <c r="BX6" s="427"/>
      <c r="BY6" s="429"/>
      <c r="BZ6" s="430">
        <v>0</v>
      </c>
      <c r="CA6" s="427"/>
      <c r="CB6" s="417"/>
      <c r="CC6" s="427"/>
      <c r="CD6" s="406"/>
      <c r="CE6" s="413"/>
      <c r="CF6" s="421"/>
      <c r="CG6" s="422"/>
      <c r="CH6" s="421"/>
      <c r="CI6" s="406"/>
    </row>
    <row r="7" spans="1:87" s="15" customFormat="1" ht="15.75">
      <c r="A7" s="506" t="s">
        <v>3</v>
      </c>
      <c r="B7" s="503">
        <v>40</v>
      </c>
      <c r="C7" s="400">
        <f t="shared" si="0"/>
        <v>6195</v>
      </c>
      <c r="D7" s="401">
        <f t="shared" si="1"/>
        <v>4010</v>
      </c>
      <c r="E7" s="374">
        <f t="shared" si="2"/>
        <v>64.72962066182404</v>
      </c>
      <c r="F7" s="401">
        <f t="shared" si="15"/>
        <v>4671</v>
      </c>
      <c r="G7" s="402">
        <f t="shared" si="3"/>
        <v>11.648379052369078</v>
      </c>
      <c r="H7" s="403">
        <v>960</v>
      </c>
      <c r="I7" s="404">
        <v>960</v>
      </c>
      <c r="J7" s="405">
        <f t="shared" si="4"/>
        <v>100</v>
      </c>
      <c r="K7" s="404">
        <v>1152</v>
      </c>
      <c r="L7" s="406">
        <f t="shared" si="5"/>
        <v>12</v>
      </c>
      <c r="M7" s="68">
        <v>250</v>
      </c>
      <c r="N7" s="397">
        <v>250</v>
      </c>
      <c r="O7" s="405">
        <f t="shared" si="6"/>
        <v>100</v>
      </c>
      <c r="P7" s="397">
        <v>206</v>
      </c>
      <c r="Q7" s="407">
        <f t="shared" si="7"/>
        <v>8.24</v>
      </c>
      <c r="R7" s="408">
        <v>80</v>
      </c>
      <c r="S7" s="409">
        <v>80</v>
      </c>
      <c r="T7" s="410">
        <f>S7/R7*100</f>
        <v>100</v>
      </c>
      <c r="U7" s="411">
        <v>96</v>
      </c>
      <c r="V7" s="412">
        <f>U7/S7*10</f>
        <v>12</v>
      </c>
      <c r="W7" s="413">
        <v>0</v>
      </c>
      <c r="X7" s="414"/>
      <c r="Y7" s="405"/>
      <c r="Z7" s="404"/>
      <c r="AA7" s="431"/>
      <c r="AB7" s="413">
        <v>0</v>
      </c>
      <c r="AC7" s="416"/>
      <c r="AD7" s="417"/>
      <c r="AE7" s="416"/>
      <c r="AF7" s="406"/>
      <c r="AG7" s="413">
        <v>1140</v>
      </c>
      <c r="AH7" s="418">
        <v>1068</v>
      </c>
      <c r="AI7" s="419">
        <f t="shared" si="8"/>
        <v>93.6842105263158</v>
      </c>
      <c r="AJ7" s="418">
        <v>1282</v>
      </c>
      <c r="AK7" s="420">
        <f t="shared" si="9"/>
        <v>12.00374531835206</v>
      </c>
      <c r="AL7" s="413">
        <v>770</v>
      </c>
      <c r="AM7" s="421">
        <v>707</v>
      </c>
      <c r="AN7" s="422">
        <f t="shared" si="10"/>
        <v>91.81818181818183</v>
      </c>
      <c r="AO7" s="421">
        <v>707</v>
      </c>
      <c r="AP7" s="406">
        <f t="shared" si="11"/>
        <v>10</v>
      </c>
      <c r="AQ7" s="413">
        <v>945</v>
      </c>
      <c r="AR7" s="416">
        <v>945</v>
      </c>
      <c r="AS7" s="423">
        <f t="shared" si="12"/>
        <v>100</v>
      </c>
      <c r="AT7" s="416">
        <v>1228</v>
      </c>
      <c r="AU7" s="415">
        <f t="shared" si="13"/>
        <v>12.994708994708994</v>
      </c>
      <c r="AV7" s="424">
        <v>0</v>
      </c>
      <c r="AW7" s="416"/>
      <c r="AX7" s="416"/>
      <c r="AY7" s="416"/>
      <c r="AZ7" s="425"/>
      <c r="BA7" s="413">
        <v>1300</v>
      </c>
      <c r="BB7" s="414"/>
      <c r="BC7" s="405"/>
      <c r="BD7" s="414"/>
      <c r="BE7" s="426"/>
      <c r="BF7" s="424">
        <v>650</v>
      </c>
      <c r="BG7" s="427"/>
      <c r="BH7" s="417">
        <f t="shared" si="14"/>
        <v>0</v>
      </c>
      <c r="BI7" s="427"/>
      <c r="BJ7" s="426"/>
      <c r="BK7" s="424">
        <v>0</v>
      </c>
      <c r="BL7" s="416"/>
      <c r="BM7" s="417"/>
      <c r="BN7" s="416"/>
      <c r="BO7" s="407"/>
      <c r="BP7" s="428">
        <v>0</v>
      </c>
      <c r="BQ7" s="427"/>
      <c r="BR7" s="427"/>
      <c r="BS7" s="427"/>
      <c r="BT7" s="429"/>
      <c r="BU7" s="428">
        <v>0</v>
      </c>
      <c r="BV7" s="427"/>
      <c r="BW7" s="427"/>
      <c r="BX7" s="427"/>
      <c r="BY7" s="429"/>
      <c r="BZ7" s="430">
        <v>100</v>
      </c>
      <c r="CA7" s="427"/>
      <c r="CB7" s="417"/>
      <c r="CC7" s="427"/>
      <c r="CD7" s="406"/>
      <c r="CE7" s="413"/>
      <c r="CF7" s="421"/>
      <c r="CG7" s="422"/>
      <c r="CH7" s="421"/>
      <c r="CI7" s="406"/>
    </row>
    <row r="8" spans="1:87" s="15" customFormat="1" ht="15.75">
      <c r="A8" s="506" t="s">
        <v>4</v>
      </c>
      <c r="B8" s="503">
        <v>250</v>
      </c>
      <c r="C8" s="400">
        <f t="shared" si="0"/>
        <v>23187</v>
      </c>
      <c r="D8" s="401">
        <f t="shared" si="1"/>
        <v>22057</v>
      </c>
      <c r="E8" s="374">
        <f t="shared" si="2"/>
        <v>95.12657954888515</v>
      </c>
      <c r="F8" s="401">
        <f t="shared" si="15"/>
        <v>44447</v>
      </c>
      <c r="G8" s="402">
        <f t="shared" si="3"/>
        <v>20.150972480391715</v>
      </c>
      <c r="H8" s="403">
        <v>9697</v>
      </c>
      <c r="I8" s="404">
        <v>9130</v>
      </c>
      <c r="J8" s="405">
        <f t="shared" si="4"/>
        <v>94.15283077240385</v>
      </c>
      <c r="K8" s="404">
        <v>15507</v>
      </c>
      <c r="L8" s="406">
        <f t="shared" si="5"/>
        <v>16.984665936473164</v>
      </c>
      <c r="M8" s="68">
        <v>100</v>
      </c>
      <c r="N8" s="397">
        <v>100</v>
      </c>
      <c r="O8" s="405">
        <f t="shared" si="6"/>
        <v>100</v>
      </c>
      <c r="P8" s="397">
        <v>100</v>
      </c>
      <c r="Q8" s="407">
        <f t="shared" si="7"/>
        <v>10</v>
      </c>
      <c r="R8" s="408">
        <v>0</v>
      </c>
      <c r="S8" s="409"/>
      <c r="T8" s="410"/>
      <c r="U8" s="411"/>
      <c r="V8" s="412"/>
      <c r="W8" s="413">
        <v>0</v>
      </c>
      <c r="X8" s="414"/>
      <c r="Y8" s="405"/>
      <c r="Z8" s="404"/>
      <c r="AA8" s="431"/>
      <c r="AB8" s="413">
        <v>444</v>
      </c>
      <c r="AC8" s="416">
        <v>444</v>
      </c>
      <c r="AD8" s="417">
        <f t="shared" si="16"/>
        <v>100</v>
      </c>
      <c r="AE8" s="416">
        <v>482</v>
      </c>
      <c r="AF8" s="406">
        <f t="shared" si="17"/>
        <v>10.855855855855856</v>
      </c>
      <c r="AG8" s="413">
        <v>5281</v>
      </c>
      <c r="AH8" s="418">
        <v>4718</v>
      </c>
      <c r="AI8" s="419">
        <f t="shared" si="8"/>
        <v>89.33914031433441</v>
      </c>
      <c r="AJ8" s="418">
        <v>8212</v>
      </c>
      <c r="AK8" s="420">
        <f t="shared" si="9"/>
        <v>17.405680373039424</v>
      </c>
      <c r="AL8" s="413">
        <v>6382</v>
      </c>
      <c r="AM8" s="421">
        <v>6382</v>
      </c>
      <c r="AN8" s="422">
        <f t="shared" si="10"/>
        <v>100</v>
      </c>
      <c r="AO8" s="421">
        <v>17839</v>
      </c>
      <c r="AP8" s="406">
        <f t="shared" si="11"/>
        <v>27.952052648072705</v>
      </c>
      <c r="AQ8" s="413">
        <v>1243</v>
      </c>
      <c r="AR8" s="416">
        <v>1243</v>
      </c>
      <c r="AS8" s="423">
        <f t="shared" si="12"/>
        <v>100</v>
      </c>
      <c r="AT8" s="416">
        <v>2295</v>
      </c>
      <c r="AU8" s="415">
        <f t="shared" si="13"/>
        <v>18.46339501206758</v>
      </c>
      <c r="AV8" s="424">
        <v>0</v>
      </c>
      <c r="AW8" s="416"/>
      <c r="AX8" s="416"/>
      <c r="AY8" s="416"/>
      <c r="AZ8" s="425"/>
      <c r="BA8" s="413">
        <v>40</v>
      </c>
      <c r="BB8" s="414">
        <v>40</v>
      </c>
      <c r="BC8" s="405">
        <f>BB8/BA8*100</f>
        <v>100</v>
      </c>
      <c r="BD8" s="414">
        <v>12</v>
      </c>
      <c r="BE8" s="426">
        <f>BD8/BB8*10</f>
        <v>3</v>
      </c>
      <c r="BF8" s="424">
        <v>0</v>
      </c>
      <c r="BG8" s="427"/>
      <c r="BH8" s="417"/>
      <c r="BI8" s="427"/>
      <c r="BJ8" s="426"/>
      <c r="BK8" s="424">
        <v>0</v>
      </c>
      <c r="BL8" s="416"/>
      <c r="BM8" s="417"/>
      <c r="BN8" s="416"/>
      <c r="BO8" s="407"/>
      <c r="BP8" s="428">
        <v>0</v>
      </c>
      <c r="BQ8" s="427"/>
      <c r="BR8" s="427"/>
      <c r="BS8" s="427"/>
      <c r="BT8" s="429"/>
      <c r="BU8" s="428">
        <v>0</v>
      </c>
      <c r="BV8" s="427"/>
      <c r="BW8" s="427"/>
      <c r="BX8" s="427"/>
      <c r="BY8" s="429"/>
      <c r="BZ8" s="430">
        <v>0</v>
      </c>
      <c r="CA8" s="427"/>
      <c r="CB8" s="417"/>
      <c r="CC8" s="427"/>
      <c r="CD8" s="406"/>
      <c r="CE8" s="413"/>
      <c r="CF8" s="421"/>
      <c r="CG8" s="422"/>
      <c r="CH8" s="421"/>
      <c r="CI8" s="406"/>
    </row>
    <row r="9" spans="1:87" s="15" customFormat="1" ht="17.25" customHeight="1">
      <c r="A9" s="506" t="s">
        <v>20</v>
      </c>
      <c r="B9" s="503">
        <v>163</v>
      </c>
      <c r="C9" s="400">
        <f t="shared" si="0"/>
        <v>26955</v>
      </c>
      <c r="D9" s="401">
        <f t="shared" si="1"/>
        <v>24260</v>
      </c>
      <c r="E9" s="374">
        <f t="shared" si="2"/>
        <v>90.00185494342423</v>
      </c>
      <c r="F9" s="401">
        <f t="shared" si="15"/>
        <v>43116</v>
      </c>
      <c r="G9" s="402">
        <f t="shared" si="3"/>
        <v>17.772464962901896</v>
      </c>
      <c r="H9" s="403">
        <v>11797</v>
      </c>
      <c r="I9" s="404">
        <v>11797</v>
      </c>
      <c r="J9" s="405">
        <f t="shared" si="4"/>
        <v>100</v>
      </c>
      <c r="K9" s="404">
        <v>22137</v>
      </c>
      <c r="L9" s="406">
        <f t="shared" si="5"/>
        <v>18.764940239043824</v>
      </c>
      <c r="M9" s="68">
        <v>908</v>
      </c>
      <c r="N9" s="397">
        <v>908</v>
      </c>
      <c r="O9" s="405">
        <f t="shared" si="6"/>
        <v>100</v>
      </c>
      <c r="P9" s="397">
        <v>1670</v>
      </c>
      <c r="Q9" s="407">
        <f t="shared" si="7"/>
        <v>18.3920704845815</v>
      </c>
      <c r="R9" s="408">
        <v>0</v>
      </c>
      <c r="S9" s="409"/>
      <c r="T9" s="410"/>
      <c r="U9" s="411"/>
      <c r="V9" s="412"/>
      <c r="W9" s="413">
        <v>0</v>
      </c>
      <c r="X9" s="414"/>
      <c r="Y9" s="405"/>
      <c r="Z9" s="404"/>
      <c r="AA9" s="415"/>
      <c r="AB9" s="413">
        <v>797</v>
      </c>
      <c r="AC9" s="416">
        <v>797</v>
      </c>
      <c r="AD9" s="417">
        <f t="shared" si="16"/>
        <v>100</v>
      </c>
      <c r="AE9" s="416">
        <v>1529</v>
      </c>
      <c r="AF9" s="406">
        <f t="shared" si="17"/>
        <v>19.18444165621079</v>
      </c>
      <c r="AG9" s="413">
        <v>4094</v>
      </c>
      <c r="AH9" s="418">
        <v>3493</v>
      </c>
      <c r="AI9" s="419">
        <f t="shared" si="8"/>
        <v>85.3199804592086</v>
      </c>
      <c r="AJ9" s="418">
        <v>6076</v>
      </c>
      <c r="AK9" s="420">
        <f t="shared" si="9"/>
        <v>17.394789579158317</v>
      </c>
      <c r="AL9" s="413">
        <v>5189</v>
      </c>
      <c r="AM9" s="421">
        <v>5056</v>
      </c>
      <c r="AN9" s="422">
        <f t="shared" si="10"/>
        <v>97.43688571979186</v>
      </c>
      <c r="AO9" s="421">
        <v>8294</v>
      </c>
      <c r="AP9" s="406">
        <f t="shared" si="11"/>
        <v>16.404272151898734</v>
      </c>
      <c r="AQ9" s="413">
        <v>2766</v>
      </c>
      <c r="AR9" s="416">
        <v>2209</v>
      </c>
      <c r="AS9" s="423">
        <f t="shared" si="12"/>
        <v>79.86261749819234</v>
      </c>
      <c r="AT9" s="416">
        <v>3410</v>
      </c>
      <c r="AU9" s="415">
        <f t="shared" si="13"/>
        <v>15.436849253055682</v>
      </c>
      <c r="AV9" s="424">
        <v>200</v>
      </c>
      <c r="AW9" s="416"/>
      <c r="AX9" s="416"/>
      <c r="AY9" s="416"/>
      <c r="AZ9" s="425"/>
      <c r="BA9" s="413">
        <v>514</v>
      </c>
      <c r="BB9" s="414"/>
      <c r="BC9" s="405"/>
      <c r="BD9" s="414"/>
      <c r="BE9" s="426"/>
      <c r="BF9" s="424">
        <v>690</v>
      </c>
      <c r="BG9" s="427"/>
      <c r="BH9" s="417">
        <f t="shared" si="14"/>
        <v>0</v>
      </c>
      <c r="BI9" s="427"/>
      <c r="BJ9" s="426"/>
      <c r="BK9" s="424">
        <v>0</v>
      </c>
      <c r="BL9" s="416"/>
      <c r="BM9" s="417"/>
      <c r="BN9" s="416"/>
      <c r="BO9" s="407"/>
      <c r="BP9" s="428">
        <v>0</v>
      </c>
      <c r="BQ9" s="427"/>
      <c r="BR9" s="427"/>
      <c r="BS9" s="427"/>
      <c r="BT9" s="429"/>
      <c r="BU9" s="428">
        <v>0</v>
      </c>
      <c r="BV9" s="427"/>
      <c r="BW9" s="427"/>
      <c r="BX9" s="427"/>
      <c r="BY9" s="429"/>
      <c r="BZ9" s="430">
        <v>0</v>
      </c>
      <c r="CA9" s="427"/>
      <c r="CB9" s="417"/>
      <c r="CC9" s="427"/>
      <c r="CD9" s="406"/>
      <c r="CE9" s="413"/>
      <c r="CF9" s="421"/>
      <c r="CG9" s="422"/>
      <c r="CH9" s="421"/>
      <c r="CI9" s="406"/>
    </row>
    <row r="10" spans="1:87" s="15" customFormat="1" ht="18" customHeight="1">
      <c r="A10" s="506" t="s">
        <v>5</v>
      </c>
      <c r="B10" s="503">
        <v>1359</v>
      </c>
      <c r="C10" s="400">
        <f t="shared" si="0"/>
        <v>64138</v>
      </c>
      <c r="D10" s="401">
        <f t="shared" si="1"/>
        <v>56814</v>
      </c>
      <c r="E10" s="374">
        <f t="shared" si="2"/>
        <v>88.58087249368549</v>
      </c>
      <c r="F10" s="401">
        <f t="shared" si="15"/>
        <v>86662</v>
      </c>
      <c r="G10" s="402">
        <f t="shared" si="3"/>
        <v>15.253634667511529</v>
      </c>
      <c r="H10" s="403">
        <v>28004</v>
      </c>
      <c r="I10" s="404">
        <v>28004</v>
      </c>
      <c r="J10" s="405">
        <f t="shared" si="4"/>
        <v>100</v>
      </c>
      <c r="K10" s="404">
        <v>36439</v>
      </c>
      <c r="L10" s="406">
        <f t="shared" si="5"/>
        <v>13.012069704327953</v>
      </c>
      <c r="M10" s="68">
        <v>54</v>
      </c>
      <c r="N10" s="397">
        <v>54</v>
      </c>
      <c r="O10" s="405">
        <f t="shared" si="6"/>
        <v>100</v>
      </c>
      <c r="P10" s="397">
        <v>84</v>
      </c>
      <c r="Q10" s="407">
        <f t="shared" si="7"/>
        <v>15.555555555555555</v>
      </c>
      <c r="R10" s="408">
        <v>0</v>
      </c>
      <c r="S10" s="409"/>
      <c r="T10" s="410"/>
      <c r="U10" s="411"/>
      <c r="V10" s="412"/>
      <c r="W10" s="413">
        <v>0</v>
      </c>
      <c r="X10" s="414"/>
      <c r="Y10" s="405"/>
      <c r="Z10" s="404"/>
      <c r="AA10" s="415"/>
      <c r="AB10" s="413">
        <v>1091</v>
      </c>
      <c r="AC10" s="416">
        <v>1091</v>
      </c>
      <c r="AD10" s="417">
        <f t="shared" si="16"/>
        <v>100</v>
      </c>
      <c r="AE10" s="416">
        <v>1110</v>
      </c>
      <c r="AF10" s="406">
        <f t="shared" si="17"/>
        <v>10.174152153987169</v>
      </c>
      <c r="AG10" s="413">
        <v>15969</v>
      </c>
      <c r="AH10" s="418">
        <v>12640</v>
      </c>
      <c r="AI10" s="419">
        <f t="shared" si="8"/>
        <v>79.15335963429145</v>
      </c>
      <c r="AJ10" s="418">
        <v>19811</v>
      </c>
      <c r="AK10" s="420">
        <f t="shared" si="9"/>
        <v>15.673259493670885</v>
      </c>
      <c r="AL10" s="413">
        <v>16091</v>
      </c>
      <c r="AM10" s="421">
        <v>14156</v>
      </c>
      <c r="AN10" s="422">
        <f t="shared" si="10"/>
        <v>87.97464421104965</v>
      </c>
      <c r="AO10" s="421">
        <v>28249</v>
      </c>
      <c r="AP10" s="406">
        <f t="shared" si="11"/>
        <v>19.9554959027974</v>
      </c>
      <c r="AQ10" s="413">
        <v>2632</v>
      </c>
      <c r="AR10" s="416">
        <v>869</v>
      </c>
      <c r="AS10" s="423">
        <f t="shared" si="12"/>
        <v>33.016717325227965</v>
      </c>
      <c r="AT10" s="416">
        <v>969</v>
      </c>
      <c r="AU10" s="415">
        <f t="shared" si="13"/>
        <v>11.150747986191025</v>
      </c>
      <c r="AV10" s="424">
        <v>105</v>
      </c>
      <c r="AW10" s="416"/>
      <c r="AX10" s="416"/>
      <c r="AY10" s="416"/>
      <c r="AZ10" s="425"/>
      <c r="BA10" s="413">
        <v>0</v>
      </c>
      <c r="BB10" s="414"/>
      <c r="BC10" s="405"/>
      <c r="BD10" s="414"/>
      <c r="BE10" s="426"/>
      <c r="BF10" s="424">
        <v>192</v>
      </c>
      <c r="BG10" s="427"/>
      <c r="BH10" s="417">
        <f t="shared" si="14"/>
        <v>0</v>
      </c>
      <c r="BI10" s="427"/>
      <c r="BJ10" s="426"/>
      <c r="BK10" s="424">
        <v>0</v>
      </c>
      <c r="BL10" s="416"/>
      <c r="BM10" s="417"/>
      <c r="BN10" s="416"/>
      <c r="BO10" s="407"/>
      <c r="BP10" s="428">
        <v>0</v>
      </c>
      <c r="BQ10" s="427"/>
      <c r="BR10" s="427"/>
      <c r="BS10" s="427"/>
      <c r="BT10" s="429"/>
      <c r="BU10" s="428">
        <v>0</v>
      </c>
      <c r="BV10" s="427"/>
      <c r="BW10" s="427"/>
      <c r="BX10" s="427"/>
      <c r="BY10" s="429"/>
      <c r="BZ10" s="430">
        <v>0</v>
      </c>
      <c r="CA10" s="427"/>
      <c r="CB10" s="417"/>
      <c r="CC10" s="427"/>
      <c r="CD10" s="406"/>
      <c r="CE10" s="413"/>
      <c r="CF10" s="421"/>
      <c r="CG10" s="422"/>
      <c r="CH10" s="421"/>
      <c r="CI10" s="406"/>
    </row>
    <row r="11" spans="1:87" s="15" customFormat="1" ht="16.5" customHeight="1">
      <c r="A11" s="506" t="s">
        <v>6</v>
      </c>
      <c r="B11" s="504"/>
      <c r="C11" s="400">
        <f t="shared" si="0"/>
        <v>75263</v>
      </c>
      <c r="D11" s="401">
        <f t="shared" si="1"/>
        <v>66231</v>
      </c>
      <c r="E11" s="374">
        <f t="shared" si="2"/>
        <v>87.99941538338891</v>
      </c>
      <c r="F11" s="401">
        <f t="shared" si="15"/>
        <v>154981</v>
      </c>
      <c r="G11" s="402">
        <f t="shared" si="3"/>
        <v>23.400069453881112</v>
      </c>
      <c r="H11" s="403">
        <v>32498</v>
      </c>
      <c r="I11" s="404">
        <v>29571</v>
      </c>
      <c r="J11" s="405">
        <f t="shared" si="4"/>
        <v>90.99329189488584</v>
      </c>
      <c r="K11" s="404">
        <v>71181</v>
      </c>
      <c r="L11" s="406">
        <f t="shared" si="5"/>
        <v>24.071218423455413</v>
      </c>
      <c r="M11" s="68">
        <v>1653</v>
      </c>
      <c r="N11" s="397">
        <v>1653</v>
      </c>
      <c r="O11" s="405">
        <f t="shared" si="6"/>
        <v>100</v>
      </c>
      <c r="P11" s="397">
        <v>4641</v>
      </c>
      <c r="Q11" s="407">
        <f t="shared" si="7"/>
        <v>28.076225045372052</v>
      </c>
      <c r="R11" s="408">
        <v>0</v>
      </c>
      <c r="S11" s="409"/>
      <c r="T11" s="410"/>
      <c r="U11" s="411"/>
      <c r="V11" s="412"/>
      <c r="W11" s="413">
        <v>0</v>
      </c>
      <c r="X11" s="414"/>
      <c r="Y11" s="405"/>
      <c r="Z11" s="404"/>
      <c r="AA11" s="415"/>
      <c r="AB11" s="413">
        <v>2427</v>
      </c>
      <c r="AC11" s="416">
        <v>1694</v>
      </c>
      <c r="AD11" s="417">
        <f t="shared" si="16"/>
        <v>69.79810465595385</v>
      </c>
      <c r="AE11" s="416">
        <v>2120</v>
      </c>
      <c r="AF11" s="406">
        <f t="shared" si="17"/>
        <v>12.514757969303423</v>
      </c>
      <c r="AG11" s="413">
        <v>11609</v>
      </c>
      <c r="AH11" s="418">
        <v>10864</v>
      </c>
      <c r="AI11" s="419">
        <f t="shared" si="8"/>
        <v>93.58256525109829</v>
      </c>
      <c r="AJ11" s="418">
        <v>22872</v>
      </c>
      <c r="AK11" s="420">
        <f t="shared" si="9"/>
        <v>21.05301914580265</v>
      </c>
      <c r="AL11" s="413">
        <v>23970</v>
      </c>
      <c r="AM11" s="421">
        <v>20140</v>
      </c>
      <c r="AN11" s="422">
        <f t="shared" si="10"/>
        <v>84.02169378389654</v>
      </c>
      <c r="AO11" s="421">
        <v>48611</v>
      </c>
      <c r="AP11" s="406">
        <f t="shared" si="11"/>
        <v>24.13654419066534</v>
      </c>
      <c r="AQ11" s="413">
        <v>2309</v>
      </c>
      <c r="AR11" s="416">
        <v>2309</v>
      </c>
      <c r="AS11" s="423">
        <f t="shared" si="12"/>
        <v>100</v>
      </c>
      <c r="AT11" s="416">
        <v>5556</v>
      </c>
      <c r="AU11" s="415">
        <f t="shared" si="13"/>
        <v>24.062364660025985</v>
      </c>
      <c r="AV11" s="424">
        <v>185</v>
      </c>
      <c r="AW11" s="416"/>
      <c r="AX11" s="416"/>
      <c r="AY11" s="416"/>
      <c r="AZ11" s="425"/>
      <c r="BA11" s="413">
        <v>382</v>
      </c>
      <c r="BB11" s="414"/>
      <c r="BC11" s="405"/>
      <c r="BD11" s="414"/>
      <c r="BE11" s="426"/>
      <c r="BF11" s="424">
        <v>210</v>
      </c>
      <c r="BG11" s="427"/>
      <c r="BH11" s="417">
        <f t="shared" si="14"/>
        <v>0</v>
      </c>
      <c r="BI11" s="427"/>
      <c r="BJ11" s="426"/>
      <c r="BK11" s="424">
        <v>0</v>
      </c>
      <c r="BL11" s="416"/>
      <c r="BM11" s="417"/>
      <c r="BN11" s="416"/>
      <c r="BO11" s="407"/>
      <c r="BP11" s="428">
        <v>0</v>
      </c>
      <c r="BQ11" s="427"/>
      <c r="BR11" s="427"/>
      <c r="BS11" s="427"/>
      <c r="BT11" s="429"/>
      <c r="BU11" s="428">
        <v>20</v>
      </c>
      <c r="BV11" s="427"/>
      <c r="BW11" s="427"/>
      <c r="BX11" s="427"/>
      <c r="BY11" s="429"/>
      <c r="BZ11" s="430">
        <v>0</v>
      </c>
      <c r="CA11" s="411"/>
      <c r="CB11" s="423"/>
      <c r="CC11" s="411"/>
      <c r="CD11" s="415"/>
      <c r="CE11" s="413"/>
      <c r="CF11" s="421"/>
      <c r="CG11" s="422"/>
      <c r="CH11" s="421"/>
      <c r="CI11" s="406"/>
    </row>
    <row r="12" spans="1:87" s="15" customFormat="1" ht="16.5" customHeight="1">
      <c r="A12" s="506" t="s">
        <v>7</v>
      </c>
      <c r="B12" s="503"/>
      <c r="C12" s="400">
        <f t="shared" si="0"/>
        <v>17726</v>
      </c>
      <c r="D12" s="401">
        <f t="shared" si="1"/>
        <v>17112</v>
      </c>
      <c r="E12" s="374">
        <f t="shared" si="2"/>
        <v>96.5361615705743</v>
      </c>
      <c r="F12" s="401">
        <f t="shared" si="15"/>
        <v>20393</v>
      </c>
      <c r="G12" s="402">
        <f t="shared" si="3"/>
        <v>11.917367928938756</v>
      </c>
      <c r="H12" s="403">
        <v>11057</v>
      </c>
      <c r="I12" s="404">
        <v>11057</v>
      </c>
      <c r="J12" s="405">
        <f t="shared" si="4"/>
        <v>100</v>
      </c>
      <c r="K12" s="404">
        <v>13504</v>
      </c>
      <c r="L12" s="406">
        <f t="shared" si="5"/>
        <v>12.213077688342226</v>
      </c>
      <c r="M12" s="68">
        <v>330</v>
      </c>
      <c r="N12" s="397">
        <v>330</v>
      </c>
      <c r="O12" s="405">
        <f t="shared" si="6"/>
        <v>100</v>
      </c>
      <c r="P12" s="397">
        <v>231</v>
      </c>
      <c r="Q12" s="407">
        <f t="shared" si="7"/>
        <v>7</v>
      </c>
      <c r="R12" s="408">
        <v>0</v>
      </c>
      <c r="S12" s="409"/>
      <c r="T12" s="410"/>
      <c r="U12" s="411"/>
      <c r="V12" s="412"/>
      <c r="W12" s="413">
        <v>0</v>
      </c>
      <c r="X12" s="414"/>
      <c r="Y12" s="405"/>
      <c r="Z12" s="432"/>
      <c r="AA12" s="415"/>
      <c r="AB12" s="413">
        <v>565</v>
      </c>
      <c r="AC12" s="416">
        <v>565</v>
      </c>
      <c r="AD12" s="417">
        <f t="shared" si="16"/>
        <v>100</v>
      </c>
      <c r="AE12" s="416">
        <v>875</v>
      </c>
      <c r="AF12" s="406">
        <f t="shared" si="17"/>
        <v>15.486725663716815</v>
      </c>
      <c r="AG12" s="413">
        <v>3158</v>
      </c>
      <c r="AH12" s="433">
        <v>3158</v>
      </c>
      <c r="AI12" s="419">
        <f t="shared" si="8"/>
        <v>100</v>
      </c>
      <c r="AJ12" s="433">
        <v>3474</v>
      </c>
      <c r="AK12" s="420">
        <f t="shared" si="9"/>
        <v>11.000633312222925</v>
      </c>
      <c r="AL12" s="413">
        <v>1178</v>
      </c>
      <c r="AM12" s="409">
        <v>1178</v>
      </c>
      <c r="AN12" s="422">
        <f t="shared" si="10"/>
        <v>100</v>
      </c>
      <c r="AO12" s="409">
        <v>1550</v>
      </c>
      <c r="AP12" s="406">
        <f t="shared" si="11"/>
        <v>13.157894736842106</v>
      </c>
      <c r="AQ12" s="413">
        <v>687</v>
      </c>
      <c r="AR12" s="416">
        <v>687</v>
      </c>
      <c r="AS12" s="423">
        <f t="shared" si="12"/>
        <v>100</v>
      </c>
      <c r="AT12" s="416">
        <v>683</v>
      </c>
      <c r="AU12" s="415">
        <f t="shared" si="13"/>
        <v>9.941775836972344</v>
      </c>
      <c r="AV12" s="424">
        <v>341</v>
      </c>
      <c r="AW12" s="423"/>
      <c r="AX12" s="423"/>
      <c r="AY12" s="423"/>
      <c r="AZ12" s="402"/>
      <c r="BA12" s="413">
        <v>100</v>
      </c>
      <c r="BB12" s="414"/>
      <c r="BC12" s="405"/>
      <c r="BD12" s="414"/>
      <c r="BE12" s="426"/>
      <c r="BF12" s="424">
        <v>157</v>
      </c>
      <c r="BG12" s="411">
        <v>137</v>
      </c>
      <c r="BH12" s="417">
        <f>BG12/BF12*100</f>
        <v>87.26114649681529</v>
      </c>
      <c r="BI12" s="411">
        <v>76</v>
      </c>
      <c r="BJ12" s="426">
        <f>BI12/BG12*10</f>
        <v>5.547445255474452</v>
      </c>
      <c r="BK12" s="424">
        <v>0</v>
      </c>
      <c r="BL12" s="423"/>
      <c r="BM12" s="417"/>
      <c r="BN12" s="423"/>
      <c r="BO12" s="407"/>
      <c r="BP12" s="434">
        <v>153</v>
      </c>
      <c r="BQ12" s="411"/>
      <c r="BR12" s="411"/>
      <c r="BS12" s="411"/>
      <c r="BT12" s="435"/>
      <c r="BU12" s="434">
        <v>0</v>
      </c>
      <c r="BV12" s="411"/>
      <c r="BW12" s="411"/>
      <c r="BX12" s="411"/>
      <c r="BY12" s="435"/>
      <c r="BZ12" s="430">
        <v>0</v>
      </c>
      <c r="CA12" s="411"/>
      <c r="CB12" s="423"/>
      <c r="CC12" s="411"/>
      <c r="CD12" s="415"/>
      <c r="CE12" s="413"/>
      <c r="CF12" s="409"/>
      <c r="CG12" s="422"/>
      <c r="CH12" s="409"/>
      <c r="CI12" s="406"/>
    </row>
    <row r="13" spans="1:87" s="15" customFormat="1" ht="17.25" customHeight="1">
      <c r="A13" s="506" t="s">
        <v>8</v>
      </c>
      <c r="B13" s="503">
        <v>729</v>
      </c>
      <c r="C13" s="400">
        <f t="shared" si="0"/>
        <v>31619</v>
      </c>
      <c r="D13" s="401">
        <f t="shared" si="1"/>
        <v>27555</v>
      </c>
      <c r="E13" s="374">
        <f t="shared" si="2"/>
        <v>87.14696859483222</v>
      </c>
      <c r="F13" s="401">
        <f t="shared" si="15"/>
        <v>72916</v>
      </c>
      <c r="G13" s="402">
        <f t="shared" si="3"/>
        <v>26.461985120667755</v>
      </c>
      <c r="H13" s="403">
        <v>14653</v>
      </c>
      <c r="I13" s="404">
        <v>14419</v>
      </c>
      <c r="J13" s="405">
        <f t="shared" si="4"/>
        <v>98.40305739439023</v>
      </c>
      <c r="K13" s="404">
        <v>38524</v>
      </c>
      <c r="L13" s="406">
        <f t="shared" si="5"/>
        <v>26.71752548720438</v>
      </c>
      <c r="M13" s="68">
        <v>114</v>
      </c>
      <c r="N13" s="397">
        <v>114</v>
      </c>
      <c r="O13" s="405">
        <f t="shared" si="6"/>
        <v>100</v>
      </c>
      <c r="P13" s="397">
        <v>241</v>
      </c>
      <c r="Q13" s="407">
        <f t="shared" si="7"/>
        <v>21.140350877192983</v>
      </c>
      <c r="R13" s="408">
        <v>0</v>
      </c>
      <c r="S13" s="409"/>
      <c r="T13" s="410"/>
      <c r="U13" s="411"/>
      <c r="V13" s="412"/>
      <c r="W13" s="413">
        <v>36</v>
      </c>
      <c r="X13" s="414">
        <v>36</v>
      </c>
      <c r="Y13" s="417">
        <f>X13/W13*100</f>
        <v>100</v>
      </c>
      <c r="Z13" s="414">
        <v>75</v>
      </c>
      <c r="AA13" s="415">
        <f>Z13/X13*10</f>
        <v>20.833333333333336</v>
      </c>
      <c r="AB13" s="413">
        <v>1570</v>
      </c>
      <c r="AC13" s="416">
        <v>1468</v>
      </c>
      <c r="AD13" s="417">
        <f t="shared" si="16"/>
        <v>93.5031847133758</v>
      </c>
      <c r="AE13" s="416">
        <v>2767</v>
      </c>
      <c r="AF13" s="406">
        <f t="shared" si="17"/>
        <v>18.84877384196185</v>
      </c>
      <c r="AG13" s="413">
        <v>5221</v>
      </c>
      <c r="AH13" s="433">
        <v>3119</v>
      </c>
      <c r="AI13" s="419">
        <f t="shared" si="8"/>
        <v>59.73951350316031</v>
      </c>
      <c r="AJ13" s="433">
        <v>7567</v>
      </c>
      <c r="AK13" s="420">
        <f t="shared" si="9"/>
        <v>24.260981083680665</v>
      </c>
      <c r="AL13" s="413">
        <v>8234</v>
      </c>
      <c r="AM13" s="409">
        <v>8153</v>
      </c>
      <c r="AN13" s="422">
        <f t="shared" si="10"/>
        <v>99.01627398591208</v>
      </c>
      <c r="AO13" s="409">
        <v>23323</v>
      </c>
      <c r="AP13" s="406">
        <f t="shared" si="11"/>
        <v>28.60664785968355</v>
      </c>
      <c r="AQ13" s="413">
        <v>246</v>
      </c>
      <c r="AR13" s="416">
        <v>246</v>
      </c>
      <c r="AS13" s="423">
        <f t="shared" si="12"/>
        <v>100</v>
      </c>
      <c r="AT13" s="416">
        <v>419</v>
      </c>
      <c r="AU13" s="415">
        <f t="shared" si="13"/>
        <v>17.032520325203254</v>
      </c>
      <c r="AV13" s="424">
        <v>1395</v>
      </c>
      <c r="AW13" s="423"/>
      <c r="AX13" s="423"/>
      <c r="AY13" s="423"/>
      <c r="AZ13" s="402"/>
      <c r="BA13" s="413"/>
      <c r="BB13" s="414"/>
      <c r="BC13" s="405"/>
      <c r="BD13" s="414"/>
      <c r="BE13" s="426"/>
      <c r="BF13" s="424">
        <v>150</v>
      </c>
      <c r="BG13" s="411"/>
      <c r="BH13" s="417"/>
      <c r="BI13" s="411"/>
      <c r="BJ13" s="426"/>
      <c r="BK13" s="424">
        <v>0</v>
      </c>
      <c r="BL13" s="423"/>
      <c r="BM13" s="417"/>
      <c r="BN13" s="423"/>
      <c r="BO13" s="407"/>
      <c r="BP13" s="434">
        <v>0</v>
      </c>
      <c r="BQ13" s="411"/>
      <c r="BR13" s="411"/>
      <c r="BS13" s="411"/>
      <c r="BT13" s="435"/>
      <c r="BU13" s="434">
        <v>0</v>
      </c>
      <c r="BV13" s="411"/>
      <c r="BW13" s="411"/>
      <c r="BX13" s="411"/>
      <c r="BY13" s="435"/>
      <c r="BZ13" s="430">
        <v>0</v>
      </c>
      <c r="CA13" s="411"/>
      <c r="CB13" s="423"/>
      <c r="CC13" s="411"/>
      <c r="CD13" s="415"/>
      <c r="CE13" s="413"/>
      <c r="CF13" s="409"/>
      <c r="CG13" s="422"/>
      <c r="CH13" s="409"/>
      <c r="CI13" s="406"/>
    </row>
    <row r="14" spans="1:87" s="15" customFormat="1" ht="18" customHeight="1">
      <c r="A14" s="506" t="s">
        <v>9</v>
      </c>
      <c r="B14" s="503"/>
      <c r="C14" s="400">
        <f t="shared" si="0"/>
        <v>18600</v>
      </c>
      <c r="D14" s="401">
        <f t="shared" si="1"/>
        <v>17699</v>
      </c>
      <c r="E14" s="374">
        <f t="shared" si="2"/>
        <v>95.15591397849462</v>
      </c>
      <c r="F14" s="401">
        <f t="shared" si="15"/>
        <v>36941</v>
      </c>
      <c r="G14" s="402">
        <f t="shared" si="3"/>
        <v>20.87180066670433</v>
      </c>
      <c r="H14" s="403">
        <v>10184</v>
      </c>
      <c r="I14" s="404">
        <v>10184</v>
      </c>
      <c r="J14" s="405">
        <f t="shared" si="4"/>
        <v>100</v>
      </c>
      <c r="K14" s="404">
        <v>25688</v>
      </c>
      <c r="L14" s="406">
        <f t="shared" si="5"/>
        <v>25.223880597014926</v>
      </c>
      <c r="M14" s="68">
        <v>580</v>
      </c>
      <c r="N14" s="397">
        <v>580</v>
      </c>
      <c r="O14" s="405">
        <f t="shared" si="6"/>
        <v>100</v>
      </c>
      <c r="P14" s="397">
        <v>1490</v>
      </c>
      <c r="Q14" s="407">
        <f t="shared" si="7"/>
        <v>25.689655172413794</v>
      </c>
      <c r="R14" s="408">
        <v>0</v>
      </c>
      <c r="S14" s="409"/>
      <c r="T14" s="410"/>
      <c r="U14" s="411"/>
      <c r="V14" s="412"/>
      <c r="W14" s="413">
        <v>10</v>
      </c>
      <c r="X14" s="414">
        <v>10</v>
      </c>
      <c r="Y14" s="417">
        <f>X14/W14*100</f>
        <v>100</v>
      </c>
      <c r="Z14" s="436">
        <v>15</v>
      </c>
      <c r="AA14" s="415">
        <f>Z14/X14*10</f>
        <v>15</v>
      </c>
      <c r="AB14" s="413">
        <v>90</v>
      </c>
      <c r="AC14" s="416">
        <v>90</v>
      </c>
      <c r="AD14" s="417">
        <f t="shared" si="16"/>
        <v>100</v>
      </c>
      <c r="AE14" s="423">
        <v>90</v>
      </c>
      <c r="AF14" s="406">
        <f t="shared" si="17"/>
        <v>10</v>
      </c>
      <c r="AG14" s="413">
        <v>154</v>
      </c>
      <c r="AH14" s="433">
        <v>154</v>
      </c>
      <c r="AI14" s="419">
        <f t="shared" si="8"/>
        <v>100</v>
      </c>
      <c r="AJ14" s="433">
        <v>385</v>
      </c>
      <c r="AK14" s="420">
        <f t="shared" si="9"/>
        <v>25</v>
      </c>
      <c r="AL14" s="413">
        <v>5812</v>
      </c>
      <c r="AM14" s="409">
        <v>5812</v>
      </c>
      <c r="AN14" s="422">
        <f t="shared" si="10"/>
        <v>100</v>
      </c>
      <c r="AO14" s="409">
        <v>8639</v>
      </c>
      <c r="AP14" s="406">
        <f t="shared" si="11"/>
        <v>14.864074328974535</v>
      </c>
      <c r="AQ14" s="413">
        <v>869</v>
      </c>
      <c r="AR14" s="416">
        <v>869</v>
      </c>
      <c r="AS14" s="423">
        <f t="shared" si="12"/>
        <v>100</v>
      </c>
      <c r="AT14" s="416">
        <v>634</v>
      </c>
      <c r="AU14" s="415">
        <f t="shared" si="13"/>
        <v>7.295742232451094</v>
      </c>
      <c r="AV14" s="424">
        <v>122</v>
      </c>
      <c r="AW14" s="423"/>
      <c r="AX14" s="423"/>
      <c r="AY14" s="423"/>
      <c r="AZ14" s="402"/>
      <c r="BA14" s="413">
        <v>779</v>
      </c>
      <c r="BB14" s="414"/>
      <c r="BC14" s="405"/>
      <c r="BD14" s="414"/>
      <c r="BE14" s="426"/>
      <c r="BF14" s="424">
        <v>0</v>
      </c>
      <c r="BG14" s="411"/>
      <c r="BH14" s="417"/>
      <c r="BI14" s="411"/>
      <c r="BJ14" s="426"/>
      <c r="BK14" s="424">
        <v>0</v>
      </c>
      <c r="BL14" s="423"/>
      <c r="BM14" s="417"/>
      <c r="BN14" s="423"/>
      <c r="BO14" s="407"/>
      <c r="BP14" s="434">
        <v>0</v>
      </c>
      <c r="BQ14" s="411"/>
      <c r="BR14" s="411"/>
      <c r="BS14" s="411"/>
      <c r="BT14" s="435"/>
      <c r="BU14" s="434">
        <v>0</v>
      </c>
      <c r="BV14" s="411"/>
      <c r="BW14" s="411"/>
      <c r="BX14" s="411"/>
      <c r="BY14" s="435"/>
      <c r="BZ14" s="430">
        <v>0</v>
      </c>
      <c r="CA14" s="411"/>
      <c r="CB14" s="423"/>
      <c r="CC14" s="411"/>
      <c r="CD14" s="415"/>
      <c r="CE14" s="413"/>
      <c r="CF14" s="409"/>
      <c r="CG14" s="422"/>
      <c r="CH14" s="409"/>
      <c r="CI14" s="406"/>
    </row>
    <row r="15" spans="1:87" s="15" customFormat="1" ht="16.5" customHeight="1">
      <c r="A15" s="506" t="s">
        <v>10</v>
      </c>
      <c r="B15" s="503"/>
      <c r="C15" s="400">
        <f t="shared" si="0"/>
        <v>13329</v>
      </c>
      <c r="D15" s="401">
        <f t="shared" si="1"/>
        <v>12590</v>
      </c>
      <c r="E15" s="374">
        <f t="shared" si="2"/>
        <v>94.45569810188312</v>
      </c>
      <c r="F15" s="401">
        <f t="shared" si="15"/>
        <v>13726</v>
      </c>
      <c r="G15" s="402">
        <f t="shared" si="3"/>
        <v>10.902303415409056</v>
      </c>
      <c r="H15" s="403">
        <v>8406</v>
      </c>
      <c r="I15" s="404">
        <v>8406</v>
      </c>
      <c r="J15" s="405">
        <f t="shared" si="4"/>
        <v>100</v>
      </c>
      <c r="K15" s="404">
        <v>9750</v>
      </c>
      <c r="L15" s="406">
        <f t="shared" si="5"/>
        <v>11.598857958600998</v>
      </c>
      <c r="M15" s="68">
        <v>410</v>
      </c>
      <c r="N15" s="397">
        <v>410</v>
      </c>
      <c r="O15" s="405">
        <f t="shared" si="6"/>
        <v>100</v>
      </c>
      <c r="P15" s="397">
        <v>750</v>
      </c>
      <c r="Q15" s="407">
        <f t="shared" si="7"/>
        <v>18.29268292682927</v>
      </c>
      <c r="R15" s="408">
        <v>0</v>
      </c>
      <c r="S15" s="409"/>
      <c r="T15" s="410"/>
      <c r="U15" s="411"/>
      <c r="V15" s="412"/>
      <c r="W15" s="413">
        <v>90</v>
      </c>
      <c r="X15" s="414">
        <v>90</v>
      </c>
      <c r="Y15" s="417">
        <f>X15/W15*100</f>
        <v>100</v>
      </c>
      <c r="Z15" s="414">
        <v>90</v>
      </c>
      <c r="AA15" s="415">
        <f>Z15/X15*10</f>
        <v>10</v>
      </c>
      <c r="AB15" s="413">
        <v>410</v>
      </c>
      <c r="AC15" s="416">
        <v>410</v>
      </c>
      <c r="AD15" s="417">
        <f t="shared" si="16"/>
        <v>100</v>
      </c>
      <c r="AE15" s="416">
        <v>340</v>
      </c>
      <c r="AF15" s="406">
        <f t="shared" si="17"/>
        <v>8.292682926829269</v>
      </c>
      <c r="AG15" s="413">
        <v>487</v>
      </c>
      <c r="AH15" s="433">
        <v>487</v>
      </c>
      <c r="AI15" s="419">
        <f t="shared" si="8"/>
        <v>100</v>
      </c>
      <c r="AJ15" s="433">
        <v>414</v>
      </c>
      <c r="AK15" s="420">
        <f t="shared" si="9"/>
        <v>8.501026694045175</v>
      </c>
      <c r="AL15" s="413">
        <v>1015</v>
      </c>
      <c r="AM15" s="409">
        <v>1015</v>
      </c>
      <c r="AN15" s="422">
        <f t="shared" si="10"/>
        <v>100</v>
      </c>
      <c r="AO15" s="409">
        <v>965</v>
      </c>
      <c r="AP15" s="406">
        <f t="shared" si="11"/>
        <v>9.507389162561577</v>
      </c>
      <c r="AQ15" s="413">
        <v>1772</v>
      </c>
      <c r="AR15" s="416">
        <v>1772</v>
      </c>
      <c r="AS15" s="423">
        <f t="shared" si="12"/>
        <v>100</v>
      </c>
      <c r="AT15" s="416">
        <v>1417</v>
      </c>
      <c r="AU15" s="415">
        <f t="shared" si="13"/>
        <v>7.996613995485328</v>
      </c>
      <c r="AV15" s="424">
        <v>129</v>
      </c>
      <c r="AW15" s="423"/>
      <c r="AX15" s="423"/>
      <c r="AY15" s="423"/>
      <c r="AZ15" s="402"/>
      <c r="BA15" s="413">
        <v>440</v>
      </c>
      <c r="BB15" s="414"/>
      <c r="BC15" s="405"/>
      <c r="BD15" s="414"/>
      <c r="BE15" s="426"/>
      <c r="BF15" s="424">
        <v>0</v>
      </c>
      <c r="BG15" s="411"/>
      <c r="BH15" s="417"/>
      <c r="BI15" s="411"/>
      <c r="BJ15" s="426"/>
      <c r="BK15" s="424">
        <v>0</v>
      </c>
      <c r="BL15" s="423"/>
      <c r="BM15" s="417"/>
      <c r="BN15" s="423"/>
      <c r="BO15" s="407"/>
      <c r="BP15" s="434">
        <v>90</v>
      </c>
      <c r="BQ15" s="411"/>
      <c r="BR15" s="411"/>
      <c r="BS15" s="411"/>
      <c r="BT15" s="435"/>
      <c r="BU15" s="434">
        <v>80</v>
      </c>
      <c r="BV15" s="411"/>
      <c r="BW15" s="411"/>
      <c r="BX15" s="411"/>
      <c r="BY15" s="435"/>
      <c r="BZ15" s="430">
        <v>0</v>
      </c>
      <c r="CA15" s="411"/>
      <c r="CB15" s="423"/>
      <c r="CC15" s="411"/>
      <c r="CD15" s="415"/>
      <c r="CE15" s="413"/>
      <c r="CF15" s="409"/>
      <c r="CG15" s="422"/>
      <c r="CH15" s="409"/>
      <c r="CI15" s="406"/>
    </row>
    <row r="16" spans="1:87" s="15" customFormat="1" ht="15.75">
      <c r="A16" s="506" t="s">
        <v>21</v>
      </c>
      <c r="B16" s="503"/>
      <c r="C16" s="400">
        <f t="shared" si="0"/>
        <v>27161</v>
      </c>
      <c r="D16" s="401">
        <f t="shared" si="1"/>
        <v>27161</v>
      </c>
      <c r="E16" s="374">
        <f t="shared" si="2"/>
        <v>100</v>
      </c>
      <c r="F16" s="401">
        <f t="shared" si="15"/>
        <v>47591</v>
      </c>
      <c r="G16" s="402">
        <f t="shared" si="3"/>
        <v>17.521814366186813</v>
      </c>
      <c r="H16" s="403">
        <v>13986</v>
      </c>
      <c r="I16" s="404">
        <v>13986</v>
      </c>
      <c r="J16" s="405">
        <f t="shared" si="4"/>
        <v>100</v>
      </c>
      <c r="K16" s="404">
        <v>29447</v>
      </c>
      <c r="L16" s="406">
        <f t="shared" si="5"/>
        <v>21.054626054626056</v>
      </c>
      <c r="M16" s="68">
        <v>0</v>
      </c>
      <c r="N16" s="397"/>
      <c r="O16" s="405"/>
      <c r="P16" s="397"/>
      <c r="Q16" s="407"/>
      <c r="R16" s="408">
        <v>0</v>
      </c>
      <c r="S16" s="409"/>
      <c r="T16" s="410"/>
      <c r="U16" s="411"/>
      <c r="V16" s="412"/>
      <c r="W16" s="413">
        <v>0</v>
      </c>
      <c r="X16" s="414"/>
      <c r="Y16" s="405"/>
      <c r="Z16" s="432"/>
      <c r="AA16" s="415"/>
      <c r="AB16" s="413">
        <v>170</v>
      </c>
      <c r="AC16" s="411">
        <v>170</v>
      </c>
      <c r="AD16" s="417">
        <f t="shared" si="16"/>
        <v>100</v>
      </c>
      <c r="AE16" s="416">
        <v>150</v>
      </c>
      <c r="AF16" s="406">
        <f t="shared" si="17"/>
        <v>8.823529411764707</v>
      </c>
      <c r="AG16" s="413">
        <v>500</v>
      </c>
      <c r="AH16" s="433">
        <v>500</v>
      </c>
      <c r="AI16" s="419">
        <f t="shared" si="8"/>
        <v>100</v>
      </c>
      <c r="AJ16" s="433">
        <v>573</v>
      </c>
      <c r="AK16" s="420">
        <f t="shared" si="9"/>
        <v>11.459999999999999</v>
      </c>
      <c r="AL16" s="413">
        <v>10961</v>
      </c>
      <c r="AM16" s="409">
        <v>10961</v>
      </c>
      <c r="AN16" s="422">
        <f t="shared" si="10"/>
        <v>100</v>
      </c>
      <c r="AO16" s="409">
        <v>16000</v>
      </c>
      <c r="AP16" s="406">
        <f t="shared" si="11"/>
        <v>14.597208283915702</v>
      </c>
      <c r="AQ16" s="413">
        <v>1494</v>
      </c>
      <c r="AR16" s="416">
        <v>1494</v>
      </c>
      <c r="AS16" s="423">
        <f t="shared" si="12"/>
        <v>100</v>
      </c>
      <c r="AT16" s="416">
        <v>1346</v>
      </c>
      <c r="AU16" s="415">
        <f t="shared" si="13"/>
        <v>9.009370816599732</v>
      </c>
      <c r="AV16" s="424">
        <v>0</v>
      </c>
      <c r="AW16" s="423"/>
      <c r="AX16" s="423"/>
      <c r="AY16" s="423"/>
      <c r="AZ16" s="402"/>
      <c r="BA16" s="413">
        <v>0</v>
      </c>
      <c r="BB16" s="414"/>
      <c r="BC16" s="405"/>
      <c r="BD16" s="414"/>
      <c r="BE16" s="426"/>
      <c r="BF16" s="424">
        <v>50</v>
      </c>
      <c r="BG16" s="411">
        <v>50</v>
      </c>
      <c r="BH16" s="417">
        <f>BG16/BF16*100</f>
        <v>100</v>
      </c>
      <c r="BI16" s="411">
        <v>75</v>
      </c>
      <c r="BJ16" s="426">
        <f>BI16/BG16*10</f>
        <v>15</v>
      </c>
      <c r="BK16" s="424">
        <v>0</v>
      </c>
      <c r="BL16" s="423"/>
      <c r="BM16" s="417"/>
      <c r="BN16" s="423"/>
      <c r="BO16" s="407"/>
      <c r="BP16" s="434">
        <v>0</v>
      </c>
      <c r="BQ16" s="411"/>
      <c r="BR16" s="411"/>
      <c r="BS16" s="411"/>
      <c r="BT16" s="435"/>
      <c r="BU16" s="434">
        <v>0</v>
      </c>
      <c r="BV16" s="411"/>
      <c r="BW16" s="411"/>
      <c r="BX16" s="411"/>
      <c r="BY16" s="435"/>
      <c r="BZ16" s="430">
        <v>0</v>
      </c>
      <c r="CA16" s="411"/>
      <c r="CB16" s="423"/>
      <c r="CC16" s="411"/>
      <c r="CD16" s="415"/>
      <c r="CE16" s="413"/>
      <c r="CF16" s="409"/>
      <c r="CG16" s="422"/>
      <c r="CH16" s="409"/>
      <c r="CI16" s="406"/>
    </row>
    <row r="17" spans="1:87" s="15" customFormat="1" ht="15.75">
      <c r="A17" s="506" t="s">
        <v>11</v>
      </c>
      <c r="B17" s="503">
        <v>326</v>
      </c>
      <c r="C17" s="400">
        <f t="shared" si="0"/>
        <v>14978</v>
      </c>
      <c r="D17" s="401">
        <f>SUM(I17+N17+S17+X17+AC17+AH17+AM17+AR17+AW17+BB17+BG17+BL17+BQ17+BV17+CA17)</f>
        <v>12356</v>
      </c>
      <c r="E17" s="374">
        <f t="shared" si="2"/>
        <v>82.49432501001469</v>
      </c>
      <c r="F17" s="401">
        <f t="shared" si="15"/>
        <v>13355</v>
      </c>
      <c r="G17" s="402">
        <f t="shared" si="3"/>
        <v>10.808514082227259</v>
      </c>
      <c r="H17" s="403">
        <v>5820</v>
      </c>
      <c r="I17" s="404">
        <v>5452</v>
      </c>
      <c r="J17" s="405">
        <f t="shared" si="4"/>
        <v>93.67697594501718</v>
      </c>
      <c r="K17" s="404">
        <v>5920</v>
      </c>
      <c r="L17" s="406">
        <f t="shared" si="5"/>
        <v>10.858400586940572</v>
      </c>
      <c r="M17" s="68">
        <v>0</v>
      </c>
      <c r="N17" s="397"/>
      <c r="O17" s="405"/>
      <c r="P17" s="397"/>
      <c r="Q17" s="407"/>
      <c r="R17" s="408">
        <v>0</v>
      </c>
      <c r="S17" s="409"/>
      <c r="T17" s="410"/>
      <c r="U17" s="411"/>
      <c r="V17" s="412"/>
      <c r="W17" s="413">
        <v>0</v>
      </c>
      <c r="X17" s="414"/>
      <c r="Y17" s="405"/>
      <c r="Z17" s="432"/>
      <c r="AA17" s="415"/>
      <c r="AB17" s="413">
        <v>365</v>
      </c>
      <c r="AC17" s="411">
        <v>365</v>
      </c>
      <c r="AD17" s="417">
        <f t="shared" si="16"/>
        <v>100</v>
      </c>
      <c r="AE17" s="416">
        <v>387</v>
      </c>
      <c r="AF17" s="406">
        <f t="shared" si="17"/>
        <v>10.602739726027398</v>
      </c>
      <c r="AG17" s="413">
        <v>3577</v>
      </c>
      <c r="AH17" s="433">
        <v>1997</v>
      </c>
      <c r="AI17" s="419">
        <f t="shared" si="8"/>
        <v>55.828906905227846</v>
      </c>
      <c r="AJ17" s="433">
        <v>2208</v>
      </c>
      <c r="AK17" s="420">
        <f t="shared" si="9"/>
        <v>11.056584877315974</v>
      </c>
      <c r="AL17" s="413">
        <v>3947</v>
      </c>
      <c r="AM17" s="409">
        <v>3589</v>
      </c>
      <c r="AN17" s="422">
        <f t="shared" si="10"/>
        <v>90.9298201165442</v>
      </c>
      <c r="AO17" s="409">
        <v>4033</v>
      </c>
      <c r="AP17" s="406">
        <f t="shared" si="11"/>
        <v>11.237113402061855</v>
      </c>
      <c r="AQ17" s="413">
        <v>786</v>
      </c>
      <c r="AR17" s="416">
        <v>470</v>
      </c>
      <c r="AS17" s="423">
        <f t="shared" si="12"/>
        <v>59.796437659033074</v>
      </c>
      <c r="AT17" s="416">
        <v>511</v>
      </c>
      <c r="AU17" s="415">
        <f t="shared" si="13"/>
        <v>10.872340425531915</v>
      </c>
      <c r="AV17" s="424">
        <v>0</v>
      </c>
      <c r="AW17" s="423"/>
      <c r="AX17" s="423"/>
      <c r="AY17" s="423"/>
      <c r="AZ17" s="402"/>
      <c r="BA17" s="413">
        <v>0</v>
      </c>
      <c r="BB17" s="414"/>
      <c r="BC17" s="405"/>
      <c r="BD17" s="414"/>
      <c r="BE17" s="426"/>
      <c r="BF17" s="424">
        <v>423</v>
      </c>
      <c r="BG17" s="411">
        <v>423</v>
      </c>
      <c r="BH17" s="417">
        <f>BG17/BF17*100</f>
        <v>100</v>
      </c>
      <c r="BI17" s="411">
        <v>254</v>
      </c>
      <c r="BJ17" s="426">
        <f>BI17/BG17*10</f>
        <v>6.004728132387706</v>
      </c>
      <c r="BK17" s="424">
        <v>0</v>
      </c>
      <c r="BL17" s="423"/>
      <c r="BM17" s="417"/>
      <c r="BN17" s="423"/>
      <c r="BO17" s="407"/>
      <c r="BP17" s="434">
        <v>60</v>
      </c>
      <c r="BQ17" s="411">
        <v>60</v>
      </c>
      <c r="BR17" s="411">
        <f>BQ17/BP17*100</f>
        <v>100</v>
      </c>
      <c r="BS17" s="411">
        <v>42</v>
      </c>
      <c r="BT17" s="415">
        <f>BS17/BQ17*10</f>
        <v>7</v>
      </c>
      <c r="BU17" s="434">
        <v>0</v>
      </c>
      <c r="BV17" s="411"/>
      <c r="BW17" s="411"/>
      <c r="BX17" s="411"/>
      <c r="BY17" s="435"/>
      <c r="BZ17" s="430">
        <v>0</v>
      </c>
      <c r="CA17" s="411"/>
      <c r="CB17" s="423"/>
      <c r="CC17" s="411"/>
      <c r="CD17" s="415"/>
      <c r="CE17" s="413"/>
      <c r="CF17" s="409"/>
      <c r="CG17" s="422"/>
      <c r="CH17" s="409"/>
      <c r="CI17" s="406"/>
    </row>
    <row r="18" spans="1:87" s="15" customFormat="1" ht="18" customHeight="1">
      <c r="A18" s="506" t="s">
        <v>12</v>
      </c>
      <c r="B18" s="503">
        <v>150</v>
      </c>
      <c r="C18" s="400">
        <f t="shared" si="0"/>
        <v>21463</v>
      </c>
      <c r="D18" s="401">
        <f t="shared" si="1"/>
        <v>20561</v>
      </c>
      <c r="E18" s="374">
        <f t="shared" si="2"/>
        <v>95.79741881377254</v>
      </c>
      <c r="F18" s="401">
        <f t="shared" si="15"/>
        <v>22987</v>
      </c>
      <c r="G18" s="402">
        <f t="shared" si="3"/>
        <v>11.179903701181848</v>
      </c>
      <c r="H18" s="403">
        <v>9262</v>
      </c>
      <c r="I18" s="404">
        <v>9284</v>
      </c>
      <c r="J18" s="405">
        <f t="shared" si="4"/>
        <v>100.2375296912114</v>
      </c>
      <c r="K18" s="404">
        <v>10817</v>
      </c>
      <c r="L18" s="406">
        <f t="shared" si="5"/>
        <v>11.65122791900043</v>
      </c>
      <c r="M18" s="68">
        <v>757</v>
      </c>
      <c r="N18" s="397">
        <v>757</v>
      </c>
      <c r="O18" s="405">
        <f t="shared" si="6"/>
        <v>100</v>
      </c>
      <c r="P18" s="397">
        <v>1045</v>
      </c>
      <c r="Q18" s="407">
        <f t="shared" si="7"/>
        <v>13.80449141347424</v>
      </c>
      <c r="R18" s="408">
        <v>270</v>
      </c>
      <c r="S18" s="409">
        <v>270</v>
      </c>
      <c r="T18" s="410">
        <f>S18/R18*100</f>
        <v>100</v>
      </c>
      <c r="U18" s="411">
        <v>128</v>
      </c>
      <c r="V18" s="412">
        <f>U18/S18*10</f>
        <v>4.7407407407407405</v>
      </c>
      <c r="W18" s="413">
        <v>0</v>
      </c>
      <c r="X18" s="414"/>
      <c r="Y18" s="405"/>
      <c r="Z18" s="432"/>
      <c r="AA18" s="415"/>
      <c r="AB18" s="413">
        <v>10</v>
      </c>
      <c r="AC18" s="423"/>
      <c r="AD18" s="417">
        <f t="shared" si="16"/>
        <v>0</v>
      </c>
      <c r="AE18" s="423"/>
      <c r="AF18" s="406"/>
      <c r="AG18" s="413">
        <v>1857</v>
      </c>
      <c r="AH18" s="433">
        <v>1236</v>
      </c>
      <c r="AI18" s="419">
        <f t="shared" si="8"/>
        <v>66.5589660743134</v>
      </c>
      <c r="AJ18" s="433">
        <v>873</v>
      </c>
      <c r="AK18" s="420">
        <f t="shared" si="9"/>
        <v>7.0631067961165055</v>
      </c>
      <c r="AL18" s="413">
        <v>6192</v>
      </c>
      <c r="AM18" s="409">
        <v>6192</v>
      </c>
      <c r="AN18" s="422">
        <f t="shared" si="10"/>
        <v>100</v>
      </c>
      <c r="AO18" s="409">
        <v>8163</v>
      </c>
      <c r="AP18" s="406">
        <f t="shared" si="11"/>
        <v>13.183139534883722</v>
      </c>
      <c r="AQ18" s="413">
        <v>2068</v>
      </c>
      <c r="AR18" s="416">
        <v>1988</v>
      </c>
      <c r="AS18" s="423">
        <f t="shared" si="12"/>
        <v>96.13152804642166</v>
      </c>
      <c r="AT18" s="416">
        <v>1227</v>
      </c>
      <c r="AU18" s="415">
        <f t="shared" si="13"/>
        <v>6.1720321931589535</v>
      </c>
      <c r="AV18" s="424">
        <v>0</v>
      </c>
      <c r="AW18" s="423"/>
      <c r="AX18" s="423"/>
      <c r="AY18" s="423"/>
      <c r="AZ18" s="402"/>
      <c r="BA18" s="413">
        <v>317</v>
      </c>
      <c r="BB18" s="414">
        <v>145</v>
      </c>
      <c r="BC18" s="405">
        <f>BB18/BA18*100</f>
        <v>45.74132492113564</v>
      </c>
      <c r="BD18" s="414">
        <v>139</v>
      </c>
      <c r="BE18" s="426">
        <f>BD18/BB18*10</f>
        <v>9.586206896551724</v>
      </c>
      <c r="BF18" s="424">
        <v>221</v>
      </c>
      <c r="BG18" s="411">
        <v>180</v>
      </c>
      <c r="BH18" s="417">
        <f>BG18/BF18*100</f>
        <v>81.44796380090497</v>
      </c>
      <c r="BI18" s="411">
        <v>86</v>
      </c>
      <c r="BJ18" s="426">
        <f>BI18/BG18*10</f>
        <v>4.777777777777778</v>
      </c>
      <c r="BK18" s="424">
        <v>0</v>
      </c>
      <c r="BL18" s="423"/>
      <c r="BM18" s="417"/>
      <c r="BN18" s="423"/>
      <c r="BO18" s="407"/>
      <c r="BP18" s="434">
        <v>0</v>
      </c>
      <c r="BQ18" s="411"/>
      <c r="BR18" s="411"/>
      <c r="BS18" s="411"/>
      <c r="BT18" s="435"/>
      <c r="BU18" s="434">
        <v>0</v>
      </c>
      <c r="BV18" s="411"/>
      <c r="BW18" s="411"/>
      <c r="BX18" s="411"/>
      <c r="BY18" s="435"/>
      <c r="BZ18" s="495">
        <v>509</v>
      </c>
      <c r="CA18" s="427">
        <v>509</v>
      </c>
      <c r="CB18" s="417">
        <f>CA18/BZ18*100</f>
        <v>100</v>
      </c>
      <c r="CC18" s="427">
        <v>509</v>
      </c>
      <c r="CD18" s="406">
        <f>CC18/CA18*10</f>
        <v>10</v>
      </c>
      <c r="CE18" s="413"/>
      <c r="CF18" s="409"/>
      <c r="CG18" s="422"/>
      <c r="CH18" s="409"/>
      <c r="CI18" s="406"/>
    </row>
    <row r="19" spans="1:87" s="15" customFormat="1" ht="15.75">
      <c r="A19" s="506" t="s">
        <v>22</v>
      </c>
      <c r="B19" s="503">
        <v>340</v>
      </c>
      <c r="C19" s="400">
        <f t="shared" si="0"/>
        <v>31513</v>
      </c>
      <c r="D19" s="401">
        <f t="shared" si="1"/>
        <v>29515</v>
      </c>
      <c r="E19" s="374">
        <f t="shared" si="2"/>
        <v>93.65975946434804</v>
      </c>
      <c r="F19" s="401">
        <f t="shared" si="15"/>
        <v>97397</v>
      </c>
      <c r="G19" s="402">
        <f t="shared" si="3"/>
        <v>32.99915297306455</v>
      </c>
      <c r="H19" s="403">
        <v>15297</v>
      </c>
      <c r="I19" s="404">
        <v>14786</v>
      </c>
      <c r="J19" s="405">
        <f t="shared" si="4"/>
        <v>96.65947571419233</v>
      </c>
      <c r="K19" s="404">
        <v>47517</v>
      </c>
      <c r="L19" s="406">
        <f t="shared" si="5"/>
        <v>32.13648045448397</v>
      </c>
      <c r="M19" s="68">
        <v>175</v>
      </c>
      <c r="N19" s="397">
        <v>175</v>
      </c>
      <c r="O19" s="405">
        <f t="shared" si="6"/>
        <v>100</v>
      </c>
      <c r="P19" s="397">
        <v>266</v>
      </c>
      <c r="Q19" s="407">
        <f t="shared" si="7"/>
        <v>15.2</v>
      </c>
      <c r="R19" s="408">
        <v>0</v>
      </c>
      <c r="S19" s="409"/>
      <c r="T19" s="410"/>
      <c r="U19" s="411"/>
      <c r="V19" s="412"/>
      <c r="W19" s="413">
        <v>0</v>
      </c>
      <c r="X19" s="414"/>
      <c r="Y19" s="405"/>
      <c r="Z19" s="404"/>
      <c r="AA19" s="415"/>
      <c r="AB19" s="413">
        <v>574</v>
      </c>
      <c r="AC19" s="416">
        <v>574</v>
      </c>
      <c r="AD19" s="417">
        <f t="shared" si="16"/>
        <v>100</v>
      </c>
      <c r="AE19" s="416">
        <v>1371</v>
      </c>
      <c r="AF19" s="406">
        <f t="shared" si="17"/>
        <v>23.88501742160279</v>
      </c>
      <c r="AG19" s="413">
        <v>1441</v>
      </c>
      <c r="AH19" s="418">
        <v>1441</v>
      </c>
      <c r="AI19" s="419">
        <f t="shared" si="8"/>
        <v>100</v>
      </c>
      <c r="AJ19" s="418">
        <v>3926</v>
      </c>
      <c r="AK19" s="420">
        <f t="shared" si="9"/>
        <v>27.24496877168633</v>
      </c>
      <c r="AL19" s="413">
        <v>11829</v>
      </c>
      <c r="AM19" s="421">
        <v>11741</v>
      </c>
      <c r="AN19" s="422">
        <f t="shared" si="10"/>
        <v>99.25606560148786</v>
      </c>
      <c r="AO19" s="421">
        <v>42454</v>
      </c>
      <c r="AP19" s="406">
        <f t="shared" si="11"/>
        <v>36.15875990120092</v>
      </c>
      <c r="AQ19" s="413">
        <v>802</v>
      </c>
      <c r="AR19" s="416">
        <v>570</v>
      </c>
      <c r="AS19" s="423">
        <f t="shared" si="12"/>
        <v>71.07231920199501</v>
      </c>
      <c r="AT19" s="416">
        <v>1413</v>
      </c>
      <c r="AU19" s="415">
        <f t="shared" si="13"/>
        <v>24.789473684210527</v>
      </c>
      <c r="AV19" s="424">
        <v>0</v>
      </c>
      <c r="AW19" s="416"/>
      <c r="AX19" s="416"/>
      <c r="AY19" s="416"/>
      <c r="AZ19" s="425"/>
      <c r="BA19" s="413">
        <v>327</v>
      </c>
      <c r="BB19" s="414"/>
      <c r="BC19" s="405"/>
      <c r="BD19" s="414"/>
      <c r="BE19" s="426"/>
      <c r="BF19" s="424">
        <v>650</v>
      </c>
      <c r="BG19" s="427">
        <v>128</v>
      </c>
      <c r="BH19" s="417">
        <f>BG19/BF19*100</f>
        <v>19.692307692307693</v>
      </c>
      <c r="BI19" s="427">
        <v>320</v>
      </c>
      <c r="BJ19" s="426">
        <f>BI19/BG19*10</f>
        <v>25</v>
      </c>
      <c r="BK19" s="424">
        <v>418</v>
      </c>
      <c r="BL19" s="416">
        <v>100</v>
      </c>
      <c r="BM19" s="417">
        <f>BL19/BK19*100</f>
        <v>23.923444976076556</v>
      </c>
      <c r="BN19" s="416">
        <v>130</v>
      </c>
      <c r="BO19" s="407">
        <f>BN19/BL19*10</f>
        <v>13</v>
      </c>
      <c r="BP19" s="428">
        <v>0</v>
      </c>
      <c r="BQ19" s="427"/>
      <c r="BR19" s="427"/>
      <c r="BS19" s="427"/>
      <c r="BT19" s="429"/>
      <c r="BU19" s="428">
        <v>0</v>
      </c>
      <c r="BV19" s="427"/>
      <c r="BW19" s="427"/>
      <c r="BX19" s="427"/>
      <c r="BY19" s="429"/>
      <c r="BZ19" s="430">
        <v>0</v>
      </c>
      <c r="CA19" s="427"/>
      <c r="CB19" s="417"/>
      <c r="CC19" s="427"/>
      <c r="CD19" s="406"/>
      <c r="CE19" s="413"/>
      <c r="CF19" s="421"/>
      <c r="CG19" s="422"/>
      <c r="CH19" s="421"/>
      <c r="CI19" s="406"/>
    </row>
    <row r="20" spans="1:87" s="15" customFormat="1" ht="15.75">
      <c r="A20" s="506" t="s">
        <v>23</v>
      </c>
      <c r="B20" s="503">
        <v>1439</v>
      </c>
      <c r="C20" s="400">
        <f t="shared" si="0"/>
        <v>38800</v>
      </c>
      <c r="D20" s="401">
        <f t="shared" si="1"/>
        <v>32122</v>
      </c>
      <c r="E20" s="374">
        <f t="shared" si="2"/>
        <v>82.78865979381443</v>
      </c>
      <c r="F20" s="401">
        <f t="shared" si="15"/>
        <v>70194</v>
      </c>
      <c r="G20" s="402">
        <f t="shared" si="3"/>
        <v>21.852313056472198</v>
      </c>
      <c r="H20" s="403">
        <v>5062</v>
      </c>
      <c r="I20" s="404">
        <v>5053</v>
      </c>
      <c r="J20" s="405">
        <f t="shared" si="4"/>
        <v>99.82220466218887</v>
      </c>
      <c r="K20" s="404">
        <v>9428</v>
      </c>
      <c r="L20" s="406">
        <f t="shared" si="5"/>
        <v>18.658222837918068</v>
      </c>
      <c r="M20" s="68">
        <v>0</v>
      </c>
      <c r="N20" s="397"/>
      <c r="O20" s="405"/>
      <c r="P20" s="397"/>
      <c r="Q20" s="407"/>
      <c r="R20" s="408">
        <v>0</v>
      </c>
      <c r="S20" s="409"/>
      <c r="T20" s="410"/>
      <c r="U20" s="411"/>
      <c r="V20" s="412"/>
      <c r="W20" s="413">
        <v>0</v>
      </c>
      <c r="X20" s="414"/>
      <c r="Y20" s="405"/>
      <c r="Z20" s="404"/>
      <c r="AA20" s="415"/>
      <c r="AB20" s="413">
        <v>13200</v>
      </c>
      <c r="AC20" s="416">
        <v>13200</v>
      </c>
      <c r="AD20" s="417">
        <f t="shared" si="16"/>
        <v>100</v>
      </c>
      <c r="AE20" s="416">
        <v>28201</v>
      </c>
      <c r="AF20" s="406">
        <f t="shared" si="17"/>
        <v>21.36439393939394</v>
      </c>
      <c r="AG20" s="413">
        <v>12040</v>
      </c>
      <c r="AH20" s="418">
        <v>7801</v>
      </c>
      <c r="AI20" s="419">
        <f t="shared" si="8"/>
        <v>64.79235880398672</v>
      </c>
      <c r="AJ20" s="418">
        <v>17978</v>
      </c>
      <c r="AK20" s="420">
        <f t="shared" si="9"/>
        <v>23.045763363671323</v>
      </c>
      <c r="AL20" s="413">
        <v>7099</v>
      </c>
      <c r="AM20" s="421">
        <v>5116</v>
      </c>
      <c r="AN20" s="422">
        <f t="shared" si="10"/>
        <v>72.06648823777996</v>
      </c>
      <c r="AO20" s="421">
        <v>12335</v>
      </c>
      <c r="AP20" s="406">
        <f t="shared" si="11"/>
        <v>24.110633307271307</v>
      </c>
      <c r="AQ20" s="413">
        <v>1252</v>
      </c>
      <c r="AR20" s="416">
        <v>952</v>
      </c>
      <c r="AS20" s="423">
        <f t="shared" si="12"/>
        <v>76.03833865814697</v>
      </c>
      <c r="AT20" s="416">
        <v>2252</v>
      </c>
      <c r="AU20" s="415">
        <f t="shared" si="13"/>
        <v>23.65546218487395</v>
      </c>
      <c r="AV20" s="424">
        <v>50</v>
      </c>
      <c r="AW20" s="416"/>
      <c r="AX20" s="416"/>
      <c r="AY20" s="416"/>
      <c r="AZ20" s="425"/>
      <c r="BA20" s="413">
        <v>0</v>
      </c>
      <c r="BB20" s="414"/>
      <c r="BC20" s="405"/>
      <c r="BD20" s="414"/>
      <c r="BE20" s="426"/>
      <c r="BF20" s="424">
        <v>97</v>
      </c>
      <c r="BG20" s="427"/>
      <c r="BH20" s="417"/>
      <c r="BI20" s="427"/>
      <c r="BJ20" s="426"/>
      <c r="BK20" s="424">
        <v>0</v>
      </c>
      <c r="BL20" s="416"/>
      <c r="BM20" s="417"/>
      <c r="BN20" s="416"/>
      <c r="BO20" s="407"/>
      <c r="BP20" s="428">
        <v>0</v>
      </c>
      <c r="BQ20" s="427"/>
      <c r="BR20" s="427"/>
      <c r="BS20" s="427"/>
      <c r="BT20" s="429"/>
      <c r="BU20" s="428">
        <v>0</v>
      </c>
      <c r="BV20" s="427"/>
      <c r="BW20" s="427"/>
      <c r="BX20" s="427"/>
      <c r="BY20" s="429"/>
      <c r="BZ20" s="430">
        <v>0</v>
      </c>
      <c r="CA20" s="427"/>
      <c r="CB20" s="417"/>
      <c r="CC20" s="427"/>
      <c r="CD20" s="406"/>
      <c r="CE20" s="413"/>
      <c r="CF20" s="421"/>
      <c r="CG20" s="422"/>
      <c r="CH20" s="421"/>
      <c r="CI20" s="406"/>
    </row>
    <row r="21" spans="1:87" s="15" customFormat="1" ht="15.75">
      <c r="A21" s="506" t="s">
        <v>13</v>
      </c>
      <c r="B21" s="504"/>
      <c r="C21" s="400">
        <f t="shared" si="0"/>
        <v>17202</v>
      </c>
      <c r="D21" s="401">
        <f t="shared" si="1"/>
        <v>13003</v>
      </c>
      <c r="E21" s="374">
        <f t="shared" si="2"/>
        <v>75.59004766887571</v>
      </c>
      <c r="F21" s="401">
        <f t="shared" si="15"/>
        <v>13416</v>
      </c>
      <c r="G21" s="402">
        <f t="shared" si="3"/>
        <v>10.317619010997463</v>
      </c>
      <c r="H21" s="403">
        <v>7298</v>
      </c>
      <c r="I21" s="404">
        <v>6655</v>
      </c>
      <c r="J21" s="405">
        <f t="shared" si="4"/>
        <v>91.18936694984927</v>
      </c>
      <c r="K21" s="404">
        <v>5790</v>
      </c>
      <c r="L21" s="406">
        <f t="shared" si="5"/>
        <v>8.70022539444027</v>
      </c>
      <c r="M21" s="68">
        <v>579</v>
      </c>
      <c r="N21" s="397">
        <v>579</v>
      </c>
      <c r="O21" s="405">
        <f t="shared" si="6"/>
        <v>100</v>
      </c>
      <c r="P21" s="397">
        <v>936</v>
      </c>
      <c r="Q21" s="407">
        <f t="shared" si="7"/>
        <v>16.16580310880829</v>
      </c>
      <c r="R21" s="408">
        <v>0</v>
      </c>
      <c r="S21" s="409"/>
      <c r="T21" s="410"/>
      <c r="U21" s="411"/>
      <c r="V21" s="412"/>
      <c r="W21" s="413">
        <v>0</v>
      </c>
      <c r="X21" s="414"/>
      <c r="Y21" s="405"/>
      <c r="Z21" s="404"/>
      <c r="AA21" s="415"/>
      <c r="AB21" s="413">
        <v>140</v>
      </c>
      <c r="AC21" s="416">
        <v>140</v>
      </c>
      <c r="AD21" s="417">
        <f t="shared" si="16"/>
        <v>100</v>
      </c>
      <c r="AE21" s="416">
        <v>130</v>
      </c>
      <c r="AF21" s="406">
        <f t="shared" si="17"/>
        <v>9.285714285714286</v>
      </c>
      <c r="AG21" s="413">
        <v>5705</v>
      </c>
      <c r="AH21" s="418">
        <v>2209</v>
      </c>
      <c r="AI21" s="419">
        <f t="shared" si="8"/>
        <v>38.72042068361087</v>
      </c>
      <c r="AJ21" s="418">
        <v>2766</v>
      </c>
      <c r="AK21" s="420">
        <f t="shared" si="9"/>
        <v>12.521502942507922</v>
      </c>
      <c r="AL21" s="413">
        <v>2011</v>
      </c>
      <c r="AM21" s="421">
        <v>2011</v>
      </c>
      <c r="AN21" s="422">
        <f t="shared" si="10"/>
        <v>100</v>
      </c>
      <c r="AO21" s="421">
        <v>2468</v>
      </c>
      <c r="AP21" s="406">
        <f t="shared" si="11"/>
        <v>12.272501243162605</v>
      </c>
      <c r="AQ21" s="413">
        <v>1229</v>
      </c>
      <c r="AR21" s="416">
        <v>1229</v>
      </c>
      <c r="AS21" s="423">
        <f t="shared" si="12"/>
        <v>100</v>
      </c>
      <c r="AT21" s="416">
        <v>1135</v>
      </c>
      <c r="AU21" s="415">
        <f t="shared" si="13"/>
        <v>9.235150528885272</v>
      </c>
      <c r="AV21" s="424">
        <v>0</v>
      </c>
      <c r="AW21" s="416"/>
      <c r="AX21" s="416"/>
      <c r="AY21" s="416"/>
      <c r="AZ21" s="425"/>
      <c r="BA21" s="413">
        <v>0</v>
      </c>
      <c r="BB21" s="414"/>
      <c r="BC21" s="405"/>
      <c r="BD21" s="414"/>
      <c r="BE21" s="426"/>
      <c r="BF21" s="424">
        <v>60</v>
      </c>
      <c r="BG21" s="427"/>
      <c r="BH21" s="417"/>
      <c r="BI21" s="427"/>
      <c r="BJ21" s="426"/>
      <c r="BK21" s="424">
        <v>180</v>
      </c>
      <c r="BL21" s="416">
        <v>180</v>
      </c>
      <c r="BM21" s="417">
        <f>BL21/BK21*100</f>
        <v>100</v>
      </c>
      <c r="BN21" s="416">
        <v>191</v>
      </c>
      <c r="BO21" s="407">
        <f>BN21/BL21*10</f>
        <v>10.61111111111111</v>
      </c>
      <c r="BP21" s="428">
        <v>0</v>
      </c>
      <c r="BQ21" s="427"/>
      <c r="BR21" s="427"/>
      <c r="BS21" s="427"/>
      <c r="BT21" s="429"/>
      <c r="BU21" s="428">
        <v>0</v>
      </c>
      <c r="BV21" s="427"/>
      <c r="BW21" s="427"/>
      <c r="BX21" s="427"/>
      <c r="BY21" s="429"/>
      <c r="BZ21" s="430">
        <v>0</v>
      </c>
      <c r="CA21" s="411"/>
      <c r="CB21" s="423"/>
      <c r="CC21" s="411"/>
      <c r="CD21" s="415"/>
      <c r="CE21" s="413"/>
      <c r="CF21" s="421"/>
      <c r="CG21" s="422"/>
      <c r="CH21" s="421"/>
      <c r="CI21" s="406"/>
    </row>
    <row r="22" spans="1:87" s="15" customFormat="1" ht="15.75">
      <c r="A22" s="506" t="s">
        <v>14</v>
      </c>
      <c r="B22" s="503">
        <v>289</v>
      </c>
      <c r="C22" s="400">
        <f t="shared" si="0"/>
        <v>46918</v>
      </c>
      <c r="D22" s="401">
        <f t="shared" si="1"/>
        <v>40505</v>
      </c>
      <c r="E22" s="374">
        <f t="shared" si="2"/>
        <v>86.33147192974978</v>
      </c>
      <c r="F22" s="401">
        <f t="shared" si="15"/>
        <v>73324</v>
      </c>
      <c r="G22" s="402">
        <f t="shared" si="3"/>
        <v>18.102456486853477</v>
      </c>
      <c r="H22" s="403">
        <v>19438</v>
      </c>
      <c r="I22" s="404">
        <v>18023</v>
      </c>
      <c r="J22" s="405">
        <f t="shared" si="4"/>
        <v>92.72044449017388</v>
      </c>
      <c r="K22" s="404">
        <v>27993</v>
      </c>
      <c r="L22" s="406">
        <f t="shared" si="5"/>
        <v>15.53182045164512</v>
      </c>
      <c r="M22" s="68">
        <v>819</v>
      </c>
      <c r="N22" s="397">
        <v>819</v>
      </c>
      <c r="O22" s="405">
        <f t="shared" si="6"/>
        <v>100</v>
      </c>
      <c r="P22" s="397">
        <v>1046</v>
      </c>
      <c r="Q22" s="407">
        <f t="shared" si="7"/>
        <v>12.77167277167277</v>
      </c>
      <c r="R22" s="408">
        <v>0</v>
      </c>
      <c r="S22" s="409"/>
      <c r="T22" s="410"/>
      <c r="U22" s="411"/>
      <c r="V22" s="412"/>
      <c r="W22" s="69">
        <v>0</v>
      </c>
      <c r="X22" s="437"/>
      <c r="Y22" s="405"/>
      <c r="Z22" s="404"/>
      <c r="AA22" s="415"/>
      <c r="AB22" s="413">
        <v>2617</v>
      </c>
      <c r="AC22" s="416">
        <v>2617</v>
      </c>
      <c r="AD22" s="417">
        <f t="shared" si="16"/>
        <v>100</v>
      </c>
      <c r="AE22" s="411">
        <v>3739</v>
      </c>
      <c r="AF22" s="406">
        <f t="shared" si="17"/>
        <v>14.287351929690486</v>
      </c>
      <c r="AG22" s="413">
        <v>10655</v>
      </c>
      <c r="AH22" s="433">
        <v>8535</v>
      </c>
      <c r="AI22" s="419">
        <f t="shared" si="8"/>
        <v>80.10323791647113</v>
      </c>
      <c r="AJ22" s="433">
        <v>19308</v>
      </c>
      <c r="AK22" s="420">
        <f t="shared" si="9"/>
        <v>22.622144112478033</v>
      </c>
      <c r="AL22" s="413">
        <v>9511</v>
      </c>
      <c r="AM22" s="409">
        <v>8506</v>
      </c>
      <c r="AN22" s="422">
        <f t="shared" si="10"/>
        <v>89.43328777205342</v>
      </c>
      <c r="AO22" s="409">
        <v>18110</v>
      </c>
      <c r="AP22" s="406">
        <f t="shared" si="11"/>
        <v>21.290853515165765</v>
      </c>
      <c r="AQ22" s="413">
        <v>2182</v>
      </c>
      <c r="AR22" s="409">
        <v>1881</v>
      </c>
      <c r="AS22" s="423">
        <f t="shared" si="12"/>
        <v>86.20531622364803</v>
      </c>
      <c r="AT22" s="409">
        <v>2972</v>
      </c>
      <c r="AU22" s="415">
        <f t="shared" si="13"/>
        <v>15.800106326422117</v>
      </c>
      <c r="AV22" s="424">
        <v>160</v>
      </c>
      <c r="AW22" s="423"/>
      <c r="AX22" s="423"/>
      <c r="AY22" s="423"/>
      <c r="AZ22" s="402"/>
      <c r="BA22" s="413">
        <v>182</v>
      </c>
      <c r="BB22" s="414"/>
      <c r="BC22" s="405"/>
      <c r="BD22" s="414"/>
      <c r="BE22" s="402"/>
      <c r="BF22" s="424">
        <v>758</v>
      </c>
      <c r="BG22" s="411"/>
      <c r="BH22" s="417"/>
      <c r="BI22" s="411"/>
      <c r="BJ22" s="426"/>
      <c r="BK22" s="424">
        <v>426</v>
      </c>
      <c r="BL22" s="416">
        <v>124</v>
      </c>
      <c r="BM22" s="417">
        <f>BL22/BK22*100</f>
        <v>29.107981220657276</v>
      </c>
      <c r="BN22" s="416">
        <v>156</v>
      </c>
      <c r="BO22" s="407">
        <f>BN22/BL22*10</f>
        <v>12.580645161290322</v>
      </c>
      <c r="BP22" s="434">
        <v>0</v>
      </c>
      <c r="BQ22" s="411"/>
      <c r="BR22" s="411"/>
      <c r="BS22" s="411"/>
      <c r="BT22" s="435"/>
      <c r="BU22" s="434">
        <v>170</v>
      </c>
      <c r="BV22" s="411"/>
      <c r="BW22" s="411"/>
      <c r="BX22" s="411"/>
      <c r="BY22" s="435"/>
      <c r="BZ22" s="430">
        <v>0</v>
      </c>
      <c r="CA22" s="427"/>
      <c r="CB22" s="417"/>
      <c r="CC22" s="427"/>
      <c r="CD22" s="406"/>
      <c r="CE22" s="413"/>
      <c r="CF22" s="409"/>
      <c r="CG22" s="422"/>
      <c r="CH22" s="409"/>
      <c r="CI22" s="406"/>
    </row>
    <row r="23" spans="1:87" s="15" customFormat="1" ht="15.75">
      <c r="A23" s="506" t="s">
        <v>24</v>
      </c>
      <c r="B23" s="503">
        <v>2045</v>
      </c>
      <c r="C23" s="400">
        <f t="shared" si="0"/>
        <v>57309</v>
      </c>
      <c r="D23" s="401">
        <f t="shared" si="1"/>
        <v>50736</v>
      </c>
      <c r="E23" s="374">
        <f t="shared" si="2"/>
        <v>88.53059728838403</v>
      </c>
      <c r="F23" s="401">
        <f t="shared" si="15"/>
        <v>121293</v>
      </c>
      <c r="G23" s="402">
        <f t="shared" si="3"/>
        <v>23.906693472090822</v>
      </c>
      <c r="H23" s="403">
        <v>11690</v>
      </c>
      <c r="I23" s="404">
        <v>11310</v>
      </c>
      <c r="J23" s="405">
        <f t="shared" si="4"/>
        <v>96.74935842600513</v>
      </c>
      <c r="K23" s="404">
        <v>27447</v>
      </c>
      <c r="L23" s="406">
        <f t="shared" si="5"/>
        <v>24.267904509283817</v>
      </c>
      <c r="M23" s="68">
        <v>0</v>
      </c>
      <c r="N23" s="397"/>
      <c r="O23" s="405"/>
      <c r="P23" s="397"/>
      <c r="Q23" s="407"/>
      <c r="R23" s="408">
        <v>0</v>
      </c>
      <c r="S23" s="409"/>
      <c r="T23" s="410"/>
      <c r="U23" s="411"/>
      <c r="V23" s="412"/>
      <c r="W23" s="413">
        <v>0</v>
      </c>
      <c r="X23" s="414"/>
      <c r="Y23" s="405"/>
      <c r="Z23" s="404"/>
      <c r="AA23" s="415"/>
      <c r="AB23" s="413">
        <v>909</v>
      </c>
      <c r="AC23" s="416">
        <v>719</v>
      </c>
      <c r="AD23" s="417">
        <f t="shared" si="16"/>
        <v>79.09790979097909</v>
      </c>
      <c r="AE23" s="416">
        <v>1057</v>
      </c>
      <c r="AF23" s="406">
        <f t="shared" si="17"/>
        <v>14.700973574408902</v>
      </c>
      <c r="AG23" s="413">
        <v>28086</v>
      </c>
      <c r="AH23" s="418">
        <v>24219</v>
      </c>
      <c r="AI23" s="419">
        <f t="shared" si="8"/>
        <v>86.23157444990387</v>
      </c>
      <c r="AJ23" s="418">
        <v>55703</v>
      </c>
      <c r="AK23" s="420">
        <f t="shared" si="9"/>
        <v>22.999710970725463</v>
      </c>
      <c r="AL23" s="413">
        <v>14642</v>
      </c>
      <c r="AM23" s="421">
        <v>13965</v>
      </c>
      <c r="AN23" s="422">
        <f t="shared" si="10"/>
        <v>95.37631471110504</v>
      </c>
      <c r="AO23" s="421">
        <v>35610</v>
      </c>
      <c r="AP23" s="406">
        <f t="shared" si="11"/>
        <v>25.49946294307197</v>
      </c>
      <c r="AQ23" s="413">
        <v>858</v>
      </c>
      <c r="AR23" s="416">
        <v>462</v>
      </c>
      <c r="AS23" s="423">
        <f t="shared" si="12"/>
        <v>53.84615384615385</v>
      </c>
      <c r="AT23" s="416">
        <v>1349</v>
      </c>
      <c r="AU23" s="415">
        <f t="shared" si="13"/>
        <v>29.1991341991342</v>
      </c>
      <c r="AV23" s="424">
        <v>35</v>
      </c>
      <c r="AW23" s="416"/>
      <c r="AX23" s="416"/>
      <c r="AY23" s="416"/>
      <c r="AZ23" s="425"/>
      <c r="BA23" s="413">
        <v>0</v>
      </c>
      <c r="BB23" s="414"/>
      <c r="BC23" s="405"/>
      <c r="BD23" s="414"/>
      <c r="BE23" s="426"/>
      <c r="BF23" s="424">
        <v>168</v>
      </c>
      <c r="BG23" s="427">
        <v>61</v>
      </c>
      <c r="BH23" s="417">
        <f>BG23/BF23*100</f>
        <v>36.30952380952381</v>
      </c>
      <c r="BI23" s="427">
        <v>127</v>
      </c>
      <c r="BJ23" s="426">
        <f>BI23/BG23*10</f>
        <v>20.81967213114754</v>
      </c>
      <c r="BK23" s="424">
        <v>0</v>
      </c>
      <c r="BL23" s="416"/>
      <c r="BM23" s="417"/>
      <c r="BN23" s="416"/>
      <c r="BO23" s="438"/>
      <c r="BP23" s="428">
        <v>0</v>
      </c>
      <c r="BQ23" s="427"/>
      <c r="BR23" s="427"/>
      <c r="BS23" s="427"/>
      <c r="BT23" s="429"/>
      <c r="BU23" s="428">
        <v>921</v>
      </c>
      <c r="BV23" s="427"/>
      <c r="BW23" s="427"/>
      <c r="BX23" s="427"/>
      <c r="BY23" s="429"/>
      <c r="BZ23" s="430">
        <v>0</v>
      </c>
      <c r="CA23" s="427"/>
      <c r="CB23" s="417"/>
      <c r="CC23" s="427"/>
      <c r="CD23" s="406"/>
      <c r="CE23" s="413"/>
      <c r="CF23" s="421"/>
      <c r="CG23" s="422"/>
      <c r="CH23" s="421"/>
      <c r="CI23" s="406"/>
    </row>
    <row r="24" spans="1:87" s="15" customFormat="1" ht="18.75" customHeight="1" thickBot="1">
      <c r="A24" s="513" t="s">
        <v>15</v>
      </c>
      <c r="B24" s="505">
        <v>1040</v>
      </c>
      <c r="C24" s="400">
        <f t="shared" si="0"/>
        <v>52954</v>
      </c>
      <c r="D24" s="401">
        <f t="shared" si="1"/>
        <v>47857</v>
      </c>
      <c r="E24" s="374">
        <f t="shared" si="2"/>
        <v>90.37466480341429</v>
      </c>
      <c r="F24" s="401">
        <f t="shared" si="15"/>
        <v>134381</v>
      </c>
      <c r="G24" s="402">
        <f t="shared" si="3"/>
        <v>28.07969576028585</v>
      </c>
      <c r="H24" s="439">
        <v>23568</v>
      </c>
      <c r="I24" s="440">
        <v>22946</v>
      </c>
      <c r="J24" s="405">
        <f t="shared" si="4"/>
        <v>97.36082824168363</v>
      </c>
      <c r="K24" s="440">
        <v>64039</v>
      </c>
      <c r="L24" s="406">
        <f t="shared" si="5"/>
        <v>27.90856794212499</v>
      </c>
      <c r="M24" s="442">
        <v>2489</v>
      </c>
      <c r="N24" s="443">
        <v>2489</v>
      </c>
      <c r="O24" s="405">
        <f t="shared" si="6"/>
        <v>100</v>
      </c>
      <c r="P24" s="443">
        <v>5146</v>
      </c>
      <c r="Q24" s="407">
        <f t="shared" si="7"/>
        <v>20.674969867416632</v>
      </c>
      <c r="R24" s="444">
        <v>10</v>
      </c>
      <c r="S24" s="445">
        <v>10</v>
      </c>
      <c r="T24" s="410">
        <f>S24/R24*100</f>
        <v>100</v>
      </c>
      <c r="U24" s="446">
        <v>30</v>
      </c>
      <c r="V24" s="412">
        <f>U24/S24*10</f>
        <v>30</v>
      </c>
      <c r="W24" s="447">
        <v>0</v>
      </c>
      <c r="X24" s="448"/>
      <c r="Y24" s="441"/>
      <c r="Z24" s="440"/>
      <c r="AA24" s="449"/>
      <c r="AB24" s="447">
        <v>772</v>
      </c>
      <c r="AC24" s="450">
        <v>772</v>
      </c>
      <c r="AD24" s="417">
        <f t="shared" si="16"/>
        <v>100</v>
      </c>
      <c r="AE24" s="450">
        <v>1618</v>
      </c>
      <c r="AF24" s="406">
        <f t="shared" si="17"/>
        <v>20.958549222797927</v>
      </c>
      <c r="AG24" s="447">
        <v>1807</v>
      </c>
      <c r="AH24" s="451">
        <v>1669</v>
      </c>
      <c r="AI24" s="419">
        <f t="shared" si="8"/>
        <v>92.36303265080244</v>
      </c>
      <c r="AJ24" s="451">
        <v>3350</v>
      </c>
      <c r="AK24" s="420">
        <f t="shared" si="9"/>
        <v>20.07189934092271</v>
      </c>
      <c r="AL24" s="447">
        <v>19650</v>
      </c>
      <c r="AM24" s="452">
        <v>19087</v>
      </c>
      <c r="AN24" s="422">
        <f t="shared" si="10"/>
        <v>97.13486005089058</v>
      </c>
      <c r="AO24" s="452">
        <v>58024</v>
      </c>
      <c r="AP24" s="406">
        <f t="shared" si="11"/>
        <v>30.39974851993503</v>
      </c>
      <c r="AQ24" s="447">
        <v>1214</v>
      </c>
      <c r="AR24" s="450">
        <v>544</v>
      </c>
      <c r="AS24" s="423">
        <f t="shared" si="12"/>
        <v>44.81054365733114</v>
      </c>
      <c r="AT24" s="450">
        <v>1214</v>
      </c>
      <c r="AU24" s="415">
        <f t="shared" si="13"/>
        <v>22.316176470588232</v>
      </c>
      <c r="AV24" s="424">
        <v>2468</v>
      </c>
      <c r="AW24" s="416"/>
      <c r="AX24" s="416"/>
      <c r="AY24" s="416"/>
      <c r="AZ24" s="425"/>
      <c r="BA24" s="454">
        <v>151</v>
      </c>
      <c r="BB24" s="448"/>
      <c r="BC24" s="441"/>
      <c r="BD24" s="448"/>
      <c r="BE24" s="455"/>
      <c r="BF24" s="456">
        <v>410</v>
      </c>
      <c r="BG24" s="457"/>
      <c r="BH24" s="516"/>
      <c r="BI24" s="457"/>
      <c r="BJ24" s="458"/>
      <c r="BK24" s="456">
        <v>340</v>
      </c>
      <c r="BL24" s="450">
        <v>340</v>
      </c>
      <c r="BM24" s="417">
        <f>BL24/BK24*100</f>
        <v>100</v>
      </c>
      <c r="BN24" s="450">
        <v>960</v>
      </c>
      <c r="BO24" s="407">
        <f>BN24/BL24*10</f>
        <v>28.23529411764706</v>
      </c>
      <c r="BP24" s="519">
        <v>0</v>
      </c>
      <c r="BQ24" s="457"/>
      <c r="BR24" s="457"/>
      <c r="BS24" s="457"/>
      <c r="BT24" s="520"/>
      <c r="BU24" s="428">
        <v>75</v>
      </c>
      <c r="BV24" s="427"/>
      <c r="BW24" s="427"/>
      <c r="BX24" s="427"/>
      <c r="BY24" s="429"/>
      <c r="BZ24" s="496">
        <v>0</v>
      </c>
      <c r="CA24" s="497"/>
      <c r="CB24" s="498"/>
      <c r="CC24" s="497"/>
      <c r="CD24" s="499"/>
      <c r="CE24" s="447"/>
      <c r="CF24" s="452"/>
      <c r="CG24" s="453"/>
      <c r="CH24" s="452"/>
      <c r="CI24" s="406"/>
    </row>
    <row r="25" spans="1:87" s="15" customFormat="1" ht="16.5" thickBot="1">
      <c r="A25" s="459" t="s">
        <v>25</v>
      </c>
      <c r="B25" s="460">
        <f>SUM(B4:B24)</f>
        <v>9070</v>
      </c>
      <c r="C25" s="461">
        <f>SUM(H25+M25+R25+W25+AB25+AG25+AL25+AQ25+AV25+BA25+BF25+BK25+BP25+BU25+BZ25)</f>
        <v>615067</v>
      </c>
      <c r="D25" s="461">
        <f>SUM(D4:D24)</f>
        <v>551187</v>
      </c>
      <c r="E25" s="462">
        <f t="shared" si="2"/>
        <v>89.61413959779992</v>
      </c>
      <c r="F25" s="461">
        <f>SUM(F4:F24)</f>
        <v>1116233</v>
      </c>
      <c r="G25" s="463">
        <f t="shared" si="3"/>
        <v>20.251439166743772</v>
      </c>
      <c r="H25" s="464">
        <f>SUM(H4:H24)</f>
        <v>248581</v>
      </c>
      <c r="I25" s="465">
        <f>SUM(I4:I24)</f>
        <v>240927</v>
      </c>
      <c r="J25" s="466">
        <f t="shared" si="4"/>
        <v>96.92092315985535</v>
      </c>
      <c r="K25" s="465">
        <f>SUM(K4:K24)</f>
        <v>475821</v>
      </c>
      <c r="L25" s="467">
        <f t="shared" si="5"/>
        <v>19.749592200127008</v>
      </c>
      <c r="M25" s="464">
        <f>SUM(M4:M24)</f>
        <v>11152</v>
      </c>
      <c r="N25" s="465">
        <f>SUM(N4:N24)</f>
        <v>10884</v>
      </c>
      <c r="O25" s="466">
        <f>N25/M25*100</f>
        <v>97.59684361549498</v>
      </c>
      <c r="P25" s="465">
        <f>SUM(P4:P24)</f>
        <v>20078</v>
      </c>
      <c r="Q25" s="467">
        <f>P25/N25*10</f>
        <v>18.44726203601617</v>
      </c>
      <c r="R25" s="468">
        <f>SUM(R4:R24)</f>
        <v>360</v>
      </c>
      <c r="S25" s="461">
        <f>SUM(S4:S24)</f>
        <v>360</v>
      </c>
      <c r="T25" s="462">
        <f>S25/R25*100</f>
        <v>100</v>
      </c>
      <c r="U25" s="461">
        <f>SUM(U4:U24)</f>
        <v>254</v>
      </c>
      <c r="V25" s="467">
        <f>U25/S25*10</f>
        <v>7.055555555555556</v>
      </c>
      <c r="W25" s="464">
        <f>SUM(W4:W24)</f>
        <v>136</v>
      </c>
      <c r="X25" s="465">
        <f>SUM(X4:X24)</f>
        <v>136</v>
      </c>
      <c r="Y25" s="466">
        <f>X25/W25*100</f>
        <v>100</v>
      </c>
      <c r="Z25" s="465">
        <f>SUM(Z4:Z24)</f>
        <v>180</v>
      </c>
      <c r="AA25" s="467">
        <f>Z25/X25*10</f>
        <v>13.235294117647058</v>
      </c>
      <c r="AB25" s="464">
        <f>SUM(AB4:AB24)</f>
        <v>26591</v>
      </c>
      <c r="AC25" s="465">
        <f>SUM(AC4:AC24)</f>
        <v>25556</v>
      </c>
      <c r="AD25" s="462">
        <f>AC25/AB25*100</f>
        <v>96.10770561468166</v>
      </c>
      <c r="AE25" s="465">
        <f>SUM(AE4:AE24)</f>
        <v>46372</v>
      </c>
      <c r="AF25" s="469">
        <f>AE25/AC25*10</f>
        <v>18.145249647832213</v>
      </c>
      <c r="AG25" s="464">
        <f>SUM(AG4:AG24)</f>
        <v>122203</v>
      </c>
      <c r="AH25" s="465">
        <f>SUM(AH4:AH24)</f>
        <v>98730</v>
      </c>
      <c r="AI25" s="470">
        <f t="shared" si="8"/>
        <v>80.79179725538653</v>
      </c>
      <c r="AJ25" s="465">
        <f>SUM(AJ4:AJ24)</f>
        <v>190544</v>
      </c>
      <c r="AK25" s="467">
        <f t="shared" si="9"/>
        <v>19.29950369695128</v>
      </c>
      <c r="AL25" s="464">
        <f>SUM(AL4:AL24)</f>
        <v>160199</v>
      </c>
      <c r="AM25" s="471">
        <f>SUM(AM4:AM24)</f>
        <v>149423</v>
      </c>
      <c r="AN25" s="462">
        <f t="shared" si="10"/>
        <v>93.27336625072566</v>
      </c>
      <c r="AO25" s="471">
        <f>SUM(AO4:AO24)</f>
        <v>347161</v>
      </c>
      <c r="AP25" s="467">
        <f t="shared" si="11"/>
        <v>23.23343795801182</v>
      </c>
      <c r="AQ25" s="464">
        <f>SUM(AQ4:AQ24)</f>
        <v>27439</v>
      </c>
      <c r="AR25" s="471">
        <f>SUM(AR4:AR24)</f>
        <v>22592</v>
      </c>
      <c r="AS25" s="472">
        <f t="shared" si="12"/>
        <v>82.3353620758774</v>
      </c>
      <c r="AT25" s="471">
        <f>SUM(AT4:AT24)</f>
        <v>32603</v>
      </c>
      <c r="AU25" s="467">
        <f t="shared" si="13"/>
        <v>14.431214589235129</v>
      </c>
      <c r="AV25" s="473">
        <f>SUM(AV4:AV24)</f>
        <v>5190</v>
      </c>
      <c r="AW25" s="474"/>
      <c r="AX25" s="474"/>
      <c r="AY25" s="474"/>
      <c r="AZ25" s="475"/>
      <c r="BA25" s="476">
        <f>SUM(BA4:BA24)</f>
        <v>4532</v>
      </c>
      <c r="BB25" s="461">
        <f>SUM(BB4:BB24)</f>
        <v>185</v>
      </c>
      <c r="BC25" s="462">
        <f>BB25/BA25*100</f>
        <v>4.0820829655781115</v>
      </c>
      <c r="BD25" s="462">
        <f>SUM(BD4:BD24)</f>
        <v>151</v>
      </c>
      <c r="BE25" s="477">
        <f>BD25/BB25*10</f>
        <v>8.162162162162161</v>
      </c>
      <c r="BF25" s="476">
        <f>SUM(BF4:BF24)</f>
        <v>4921</v>
      </c>
      <c r="BG25" s="471">
        <f>SUM(BG4:BG24)</f>
        <v>1014</v>
      </c>
      <c r="BH25" s="462">
        <f>BG25/BF25*100</f>
        <v>20.60556797398903</v>
      </c>
      <c r="BI25" s="471">
        <f>SUM(BI4:BI24)</f>
        <v>968</v>
      </c>
      <c r="BJ25" s="463">
        <f>BI25/BG25*10</f>
        <v>9.546351084812624</v>
      </c>
      <c r="BK25" s="476">
        <f>SUM(BK4:BK24)</f>
        <v>1477</v>
      </c>
      <c r="BL25" s="461">
        <f>SUM(BL4:BL24)</f>
        <v>811</v>
      </c>
      <c r="BM25" s="462">
        <f>BL25/BK25*100</f>
        <v>54.908598510494244</v>
      </c>
      <c r="BN25" s="461">
        <f>SUM(BN4:BN24)</f>
        <v>1550</v>
      </c>
      <c r="BO25" s="467">
        <f>BN25/BL25*10</f>
        <v>19.11220715166461</v>
      </c>
      <c r="BP25" s="500">
        <f>SUM(BP4:BP24)</f>
        <v>303</v>
      </c>
      <c r="BQ25" s="521">
        <f>SUM(BQ4:BQ24)</f>
        <v>60</v>
      </c>
      <c r="BR25" s="522">
        <f>BQ25/BP25*100</f>
        <v>19.801980198019802</v>
      </c>
      <c r="BS25" s="521">
        <f>SUM(BS4:BS24)</f>
        <v>42</v>
      </c>
      <c r="BT25" s="523">
        <f>BS25/BQ25*10</f>
        <v>7</v>
      </c>
      <c r="BU25" s="478">
        <f>SUM(BU5:BU24)</f>
        <v>1374</v>
      </c>
      <c r="BV25" s="479"/>
      <c r="BW25" s="479"/>
      <c r="BX25" s="479"/>
      <c r="BY25" s="480"/>
      <c r="BZ25" s="500">
        <f>SUM(BZ4:BZ24)</f>
        <v>609</v>
      </c>
      <c r="CA25" s="461">
        <f>SUM(CA4:CA24)</f>
        <v>509</v>
      </c>
      <c r="CB25" s="462">
        <f>CA25/BZ25*100</f>
        <v>83.57963875205255</v>
      </c>
      <c r="CC25" s="461">
        <f>SUM(CC4:CC24)</f>
        <v>509</v>
      </c>
      <c r="CD25" s="462">
        <f>CC25/CA25*10</f>
        <v>10</v>
      </c>
      <c r="CE25" s="464">
        <f>SUM(CE4:CE24)</f>
        <v>0</v>
      </c>
      <c r="CF25" s="471">
        <f>SUM(CF4:CF24)</f>
        <v>0</v>
      </c>
      <c r="CG25" s="462" t="e">
        <f>CF25/CE25*100</f>
        <v>#DIV/0!</v>
      </c>
      <c r="CH25" s="471">
        <f>SUM(CH4:CH24)</f>
        <v>0</v>
      </c>
      <c r="CI25" s="467" t="e">
        <f>CH25/CF25*10</f>
        <v>#DIV/0!</v>
      </c>
    </row>
    <row r="26" spans="1:87" s="15" customFormat="1" ht="16.5" thickBot="1">
      <c r="A26" s="481" t="s">
        <v>16</v>
      </c>
      <c r="B26" s="636">
        <f>SUM(B5:B25)</f>
        <v>18140</v>
      </c>
      <c r="C26" s="637">
        <f>SUM(C5:C25)</f>
        <v>1230134</v>
      </c>
      <c r="D26" s="638">
        <f>SUM(D5:D25)</f>
        <v>1102374</v>
      </c>
      <c r="E26" s="639">
        <f t="shared" si="2"/>
        <v>89.61413959779992</v>
      </c>
      <c r="F26" s="640">
        <f>SUM(F5:F25)</f>
        <v>2232466</v>
      </c>
      <c r="G26" s="641">
        <f t="shared" si="3"/>
        <v>20.251439166743772</v>
      </c>
      <c r="H26" s="642">
        <f>SUM(H5:H25)</f>
        <v>497162</v>
      </c>
      <c r="I26" s="638">
        <f>SUM(I6:I25)</f>
        <v>477219</v>
      </c>
      <c r="J26" s="643">
        <f t="shared" si="4"/>
        <v>95.98863147223642</v>
      </c>
      <c r="K26" s="638">
        <f>SUM(K6:K25)</f>
        <v>945427</v>
      </c>
      <c r="L26" s="644">
        <f t="shared" si="5"/>
        <v>19.81117683914513</v>
      </c>
      <c r="M26" s="642">
        <f>SUM(M5:M25)</f>
        <v>22304</v>
      </c>
      <c r="N26" s="638">
        <f>SUM(N5:N25)</f>
        <v>21768</v>
      </c>
      <c r="O26" s="643">
        <f>N26/M26*100</f>
        <v>97.59684361549498</v>
      </c>
      <c r="P26" s="638">
        <f>SUM(P5:P25)</f>
        <v>40156</v>
      </c>
      <c r="Q26" s="645">
        <f>P26/N26*10</f>
        <v>18.44726203601617</v>
      </c>
      <c r="R26" s="637">
        <f>SUM(R5:R25)</f>
        <v>720</v>
      </c>
      <c r="S26" s="638">
        <f>SUM(S5:S25)</f>
        <v>720</v>
      </c>
      <c r="T26" s="646">
        <f>S26/R26*100</f>
        <v>100</v>
      </c>
      <c r="U26" s="638">
        <f>SUM(U5:U25)</f>
        <v>508</v>
      </c>
      <c r="V26" s="647">
        <f>U26/S26*10</f>
        <v>7.055555555555556</v>
      </c>
      <c r="W26" s="642">
        <f>SUM(W5:W25)</f>
        <v>272</v>
      </c>
      <c r="X26" s="638">
        <f>SUM(X5:X25)</f>
        <v>272</v>
      </c>
      <c r="Y26" s="643">
        <f>X26/W26*100</f>
        <v>100</v>
      </c>
      <c r="Z26" s="638">
        <f>SUM(Z5:Z25)</f>
        <v>360</v>
      </c>
      <c r="AA26" s="648">
        <f>Z26/X26*10</f>
        <v>13.235294117647058</v>
      </c>
      <c r="AB26" s="642">
        <f>SUM(AB5:AB25)</f>
        <v>53182</v>
      </c>
      <c r="AC26" s="638">
        <f>SUM(AC5:AC25)</f>
        <v>51112</v>
      </c>
      <c r="AD26" s="649">
        <f>AC26/AB26*100</f>
        <v>96.10770561468166</v>
      </c>
      <c r="AE26" s="638">
        <f>SUM(AE5:AE25)</f>
        <v>92744</v>
      </c>
      <c r="AF26" s="647">
        <f>AE26/AC26*10</f>
        <v>18.145249647832213</v>
      </c>
      <c r="AG26" s="642">
        <f>SUM(AG5:AG25)</f>
        <v>244406</v>
      </c>
      <c r="AH26" s="638">
        <f>SUM(AH5:AH25)</f>
        <v>197460</v>
      </c>
      <c r="AI26" s="650">
        <f t="shared" si="8"/>
        <v>80.79179725538653</v>
      </c>
      <c r="AJ26" s="638">
        <f>SUM(AJ5:AJ25)</f>
        <v>381088</v>
      </c>
      <c r="AK26" s="648">
        <f t="shared" si="9"/>
        <v>19.29950369695128</v>
      </c>
      <c r="AL26" s="642">
        <f>SUM(AL5:AL25)</f>
        <v>320398</v>
      </c>
      <c r="AM26" s="638">
        <f>SUM(AM5:AM25)</f>
        <v>298846</v>
      </c>
      <c r="AN26" s="646">
        <f t="shared" si="10"/>
        <v>93.27336625072566</v>
      </c>
      <c r="AO26" s="638">
        <f>SUM(AO5:AO25)</f>
        <v>694322</v>
      </c>
      <c r="AP26" s="648">
        <f t="shared" si="11"/>
        <v>23.23343795801182</v>
      </c>
      <c r="AQ26" s="651">
        <f>SUM(AQ5:AQ25)</f>
        <v>54878</v>
      </c>
      <c r="AR26" s="652">
        <f>SUM(AR5:AR25)</f>
        <v>45184</v>
      </c>
      <c r="AS26" s="653">
        <f>AR26/AQ26*100</f>
        <v>82.3353620758774</v>
      </c>
      <c r="AT26" s="652">
        <f>SUM(AT5:AT25)</f>
        <v>65206</v>
      </c>
      <c r="AU26" s="654">
        <f>AT26/AR26*10</f>
        <v>14.431214589235129</v>
      </c>
      <c r="AV26" s="651">
        <f>SUM(AV5:AV25)</f>
        <v>10380</v>
      </c>
      <c r="AW26" s="652">
        <f>SUM(AW5:AW25)</f>
        <v>0</v>
      </c>
      <c r="AX26" s="655">
        <f>AW26/AV26*100</f>
        <v>0</v>
      </c>
      <c r="AY26" s="656">
        <f>SUM(AY5:AY25)</f>
        <v>0</v>
      </c>
      <c r="AZ26" s="657" t="e">
        <f>AY26/AW26*10</f>
        <v>#DIV/0!</v>
      </c>
      <c r="BA26" s="642">
        <f>SUM(BA5:BA25)</f>
        <v>9064</v>
      </c>
      <c r="BB26" s="638">
        <f>SUM(BB5:BB25)</f>
        <v>370</v>
      </c>
      <c r="BC26" s="643">
        <f>BB26/BA26*100</f>
        <v>4.0820829655781115</v>
      </c>
      <c r="BD26" s="638">
        <f>SUM(BD5:BD25)</f>
        <v>302</v>
      </c>
      <c r="BE26" s="658">
        <f>BD26/BB26*10</f>
        <v>8.162162162162161</v>
      </c>
      <c r="BF26" s="659">
        <f>SUM(BF5:BF25)</f>
        <v>9842</v>
      </c>
      <c r="BG26" s="660">
        <f>SUM(BG5:BG25)</f>
        <v>2028</v>
      </c>
      <c r="BH26" s="661">
        <f>BG26/BF26*100</f>
        <v>20.60556797398903</v>
      </c>
      <c r="BI26" s="660">
        <f>SUM(BI5:BI25)</f>
        <v>1936</v>
      </c>
      <c r="BJ26" s="662">
        <f>BI26/BG26*10</f>
        <v>9.546351084812624</v>
      </c>
      <c r="BK26" s="659">
        <f>SUM(BK5:BK25)</f>
        <v>2954</v>
      </c>
      <c r="BL26" s="663">
        <f>SUM(BL5:BL25)</f>
        <v>1622</v>
      </c>
      <c r="BM26" s="661">
        <f>BL26/BK26*100</f>
        <v>54.908598510494244</v>
      </c>
      <c r="BN26" s="663">
        <f>SUM(BN5:BN25)</f>
        <v>3100</v>
      </c>
      <c r="BO26" s="664">
        <f>BN26/BL26*10</f>
        <v>19.11220715166461</v>
      </c>
      <c r="BP26" s="665">
        <f>SUM(BP5:BP25)</f>
        <v>606</v>
      </c>
      <c r="BQ26" s="666">
        <f>SUM(BQ5:BQ25)</f>
        <v>120</v>
      </c>
      <c r="BR26" s="667">
        <f>BQ26/BP26*100</f>
        <v>19.801980198019802</v>
      </c>
      <c r="BS26" s="666">
        <f>SUM(BS5:BS25)</f>
        <v>84</v>
      </c>
      <c r="BT26" s="668">
        <f>BS26/BQ26*10</f>
        <v>7</v>
      </c>
      <c r="BU26" s="669">
        <f>SUM(BU7:BU25)</f>
        <v>2640</v>
      </c>
      <c r="BV26" s="670">
        <f>SUM(BV6:BV25)</f>
        <v>0</v>
      </c>
      <c r="BW26" s="671">
        <f>BV26/BU26*100</f>
        <v>0</v>
      </c>
      <c r="BX26" s="670">
        <f>SUM(BX6:BX25)</f>
        <v>0</v>
      </c>
      <c r="BY26" s="671" t="e">
        <f>BX26/BV26*10</f>
        <v>#DIV/0!</v>
      </c>
      <c r="BZ26" s="484">
        <v>1106</v>
      </c>
      <c r="CA26" s="485">
        <v>1026</v>
      </c>
      <c r="CB26" s="482">
        <v>92.76672694394213</v>
      </c>
      <c r="CC26" s="485">
        <v>358</v>
      </c>
      <c r="CD26" s="483">
        <v>3.489278752436647</v>
      </c>
      <c r="CE26" s="486">
        <v>133117</v>
      </c>
      <c r="CF26" s="485">
        <v>0</v>
      </c>
      <c r="CG26" s="485">
        <v>0</v>
      </c>
      <c r="CH26" s="485">
        <v>0</v>
      </c>
      <c r="CI26" s="487">
        <v>0</v>
      </c>
    </row>
  </sheetData>
  <sheetProtection/>
  <mergeCells count="20">
    <mergeCell ref="AB2:AF2"/>
    <mergeCell ref="AG2:AK2"/>
    <mergeCell ref="AL2:AP2"/>
    <mergeCell ref="AQ2:AU2"/>
    <mergeCell ref="A1:AA1"/>
    <mergeCell ref="A2:A3"/>
    <mergeCell ref="B2:B3"/>
    <mergeCell ref="C2:G2"/>
    <mergeCell ref="H2:L2"/>
    <mergeCell ref="M2:Q2"/>
    <mergeCell ref="R2:V2"/>
    <mergeCell ref="W2:AA2"/>
    <mergeCell ref="AV2:AZ2"/>
    <mergeCell ref="BA2:BE2"/>
    <mergeCell ref="BZ2:CD2"/>
    <mergeCell ref="CE2:CI2"/>
    <mergeCell ref="BF2:BJ2"/>
    <mergeCell ref="BK2:BO2"/>
    <mergeCell ref="BP2:BT2"/>
    <mergeCell ref="BU2:BY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9" r:id="rId1"/>
  <colBreaks count="2" manualBreakCount="2">
    <brk id="22" max="25" man="1"/>
    <brk id="5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J28"/>
  <sheetViews>
    <sheetView view="pageBreakPreview" zoomScaleSheetLayoutView="100" zoomScalePageLayoutView="0" workbookViewId="0" topLeftCell="A1">
      <pane xSplit="1" ySplit="3" topLeftCell="AD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S31" sqref="AS31"/>
    </sheetView>
  </sheetViews>
  <sheetFormatPr defaultColWidth="9.00390625" defaultRowHeight="12.75"/>
  <cols>
    <col min="1" max="1" width="25.25390625" style="15" customWidth="1"/>
    <col min="2" max="2" width="9.875" style="15" customWidth="1"/>
    <col min="3" max="3" width="8.125" style="15" bestFit="1" customWidth="1"/>
    <col min="4" max="4" width="5.875" style="15" customWidth="1"/>
    <col min="5" max="5" width="6.875" style="15" hidden="1" customWidth="1"/>
    <col min="6" max="6" width="6.375" style="15" hidden="1" customWidth="1"/>
    <col min="7" max="7" width="7.00390625" style="15" hidden="1" customWidth="1"/>
    <col min="8" max="8" width="6.375" style="15" hidden="1" customWidth="1"/>
    <col min="9" max="9" width="5.875" style="15" hidden="1" customWidth="1"/>
    <col min="10" max="10" width="8.75390625" style="0" bestFit="1" customWidth="1"/>
    <col min="11" max="11" width="5.00390625" style="0" customWidth="1"/>
    <col min="12" max="12" width="5.625" style="0" customWidth="1"/>
    <col min="13" max="13" width="5.875" style="0" customWidth="1"/>
    <col min="14" max="14" width="6.375" style="0" customWidth="1"/>
    <col min="15" max="15" width="7.625" style="0" hidden="1" customWidth="1"/>
    <col min="16" max="16" width="4.375" style="0" hidden="1" customWidth="1"/>
    <col min="17" max="17" width="13.125" style="0" hidden="1" customWidth="1"/>
    <col min="18" max="18" width="5.625" style="0" hidden="1" customWidth="1"/>
    <col min="19" max="19" width="6.125" style="0" hidden="1" customWidth="1"/>
    <col min="20" max="20" width="6.875" style="0" hidden="1" customWidth="1"/>
    <col min="21" max="22" width="3.875" style="0" hidden="1" customWidth="1"/>
    <col min="23" max="23" width="13.125" style="0" hidden="1" customWidth="1"/>
    <col min="24" max="24" width="7.625" style="0" bestFit="1" customWidth="1"/>
    <col min="25" max="25" width="9.625" style="0" customWidth="1"/>
    <col min="26" max="26" width="5.375" style="0" customWidth="1"/>
    <col min="27" max="27" width="6.875" style="0" customWidth="1"/>
    <col min="28" max="28" width="6.00390625" style="0" customWidth="1"/>
    <col min="29" max="29" width="8.00390625" style="0" customWidth="1"/>
    <col min="30" max="30" width="6.375" style="0" bestFit="1" customWidth="1"/>
    <col min="31" max="31" width="6.75390625" style="0" customWidth="1"/>
    <col min="32" max="32" width="6.375" style="0" bestFit="1" customWidth="1"/>
    <col min="33" max="33" width="5.00390625" style="0" bestFit="1" customWidth="1"/>
    <col min="34" max="34" width="6.875" style="0" bestFit="1" customWidth="1"/>
    <col min="35" max="35" width="6.375" style="0" customWidth="1"/>
    <col min="36" max="36" width="7.375" style="0" customWidth="1"/>
    <col min="37" max="37" width="5.875" style="0" customWidth="1"/>
    <col min="38" max="38" width="4.375" style="0" customWidth="1"/>
    <col min="39" max="39" width="6.875" style="0" hidden="1" customWidth="1"/>
    <col min="40" max="42" width="3.875" style="0" hidden="1" customWidth="1"/>
    <col min="43" max="43" width="7.625" style="0" bestFit="1" customWidth="1"/>
    <col min="44" max="44" width="6.00390625" style="0" customWidth="1"/>
    <col min="45" max="45" width="5.75390625" style="0" customWidth="1"/>
    <col min="46" max="46" width="7.00390625" style="0" customWidth="1"/>
    <col min="47" max="47" width="6.25390625" style="0" customWidth="1"/>
    <col min="48" max="48" width="7.125" style="0" customWidth="1"/>
    <col min="49" max="49" width="5.00390625" style="0" customWidth="1"/>
    <col min="50" max="50" width="6.00390625" style="0" customWidth="1"/>
    <col min="51" max="51" width="5.75390625" style="0" customWidth="1"/>
    <col min="52" max="52" width="7.00390625" style="0" bestFit="1" customWidth="1"/>
    <col min="53" max="53" width="6.125" style="0" customWidth="1"/>
    <col min="54" max="54" width="4.875" style="0" customWidth="1"/>
    <col min="55" max="55" width="5.875" style="0" customWidth="1"/>
    <col min="56" max="56" width="6.625" style="0" customWidth="1"/>
    <col min="57" max="57" width="6.875" style="0" customWidth="1"/>
    <col min="58" max="58" width="6.875" style="0" hidden="1" customWidth="1"/>
    <col min="59" max="61" width="3.875" style="0" hidden="1" customWidth="1"/>
    <col min="62" max="62" width="4.625" style="0" hidden="1" customWidth="1"/>
  </cols>
  <sheetData>
    <row r="1" spans="1:62" s="15" customFormat="1" ht="36.75" customHeight="1" thickBot="1">
      <c r="A1" s="67"/>
      <c r="B1" s="547" t="s">
        <v>54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  <c r="W1" s="560"/>
      <c r="X1" s="560"/>
      <c r="Y1" s="560"/>
      <c r="Z1" s="560"/>
      <c r="AA1" s="560"/>
      <c r="AB1" s="560"/>
      <c r="AC1" s="560"/>
      <c r="AD1" s="560"/>
      <c r="AE1" s="561">
        <v>43712</v>
      </c>
      <c r="AF1" s="562"/>
      <c r="AG1" s="562"/>
      <c r="AH1" s="329"/>
      <c r="AI1" s="329"/>
      <c r="AJ1" s="329"/>
      <c r="AK1" s="329"/>
      <c r="AL1" s="329"/>
      <c r="AM1" s="330"/>
      <c r="AN1" s="330"/>
      <c r="AO1" s="330"/>
      <c r="AP1" s="330"/>
      <c r="AQ1" s="330"/>
      <c r="AR1" s="327"/>
      <c r="AS1" s="327"/>
      <c r="AT1" s="328"/>
      <c r="AU1" s="328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</row>
    <row r="2" spans="1:62" s="15" customFormat="1" ht="22.5" customHeight="1" thickBot="1">
      <c r="A2" s="529" t="s">
        <v>17</v>
      </c>
      <c r="B2" s="557" t="s">
        <v>47</v>
      </c>
      <c r="C2" s="558"/>
      <c r="D2" s="559"/>
      <c r="E2" s="530" t="s">
        <v>26</v>
      </c>
      <c r="F2" s="530"/>
      <c r="G2" s="530"/>
      <c r="H2" s="530"/>
      <c r="I2" s="530"/>
      <c r="J2" s="553" t="s">
        <v>27</v>
      </c>
      <c r="K2" s="554"/>
      <c r="L2" s="554"/>
      <c r="M2" s="554"/>
      <c r="N2" s="555"/>
      <c r="O2" s="553" t="s">
        <v>48</v>
      </c>
      <c r="P2" s="554"/>
      <c r="Q2" s="554"/>
      <c r="R2" s="554"/>
      <c r="S2" s="554"/>
      <c r="T2" s="554" t="s">
        <v>28</v>
      </c>
      <c r="U2" s="554"/>
      <c r="V2" s="554"/>
      <c r="W2" s="555"/>
      <c r="X2" s="553" t="s">
        <v>29</v>
      </c>
      <c r="Y2" s="554"/>
      <c r="Z2" s="554"/>
      <c r="AA2" s="554"/>
      <c r="AB2" s="556"/>
      <c r="AC2" s="551" t="s">
        <v>30</v>
      </c>
      <c r="AD2" s="552"/>
      <c r="AE2" s="552"/>
      <c r="AF2" s="552"/>
      <c r="AG2" s="552"/>
      <c r="AH2" s="552" t="s">
        <v>31</v>
      </c>
      <c r="AI2" s="552"/>
      <c r="AJ2" s="552"/>
      <c r="AK2" s="552"/>
      <c r="AL2" s="552"/>
      <c r="AM2" s="565" t="s">
        <v>49</v>
      </c>
      <c r="AN2" s="565"/>
      <c r="AO2" s="565"/>
      <c r="AP2" s="566"/>
      <c r="AQ2" s="552" t="s">
        <v>32</v>
      </c>
      <c r="AR2" s="552"/>
      <c r="AS2" s="552"/>
      <c r="AT2" s="552"/>
      <c r="AU2" s="552"/>
      <c r="AV2" s="552" t="s">
        <v>33</v>
      </c>
      <c r="AW2" s="552"/>
      <c r="AX2" s="552"/>
      <c r="AY2" s="552"/>
      <c r="AZ2" s="552"/>
      <c r="BA2" s="552" t="s">
        <v>34</v>
      </c>
      <c r="BB2" s="552"/>
      <c r="BC2" s="552"/>
      <c r="BD2" s="552"/>
      <c r="BE2" s="552"/>
      <c r="BF2" s="563" t="s">
        <v>50</v>
      </c>
      <c r="BG2" s="564"/>
      <c r="BH2" s="564"/>
      <c r="BI2" s="564"/>
      <c r="BJ2" s="564"/>
    </row>
    <row r="3" spans="1:62" s="15" customFormat="1" ht="117" customHeight="1" thickBot="1">
      <c r="A3" s="529"/>
      <c r="B3" s="16" t="s">
        <v>35</v>
      </c>
      <c r="C3" s="17" t="s">
        <v>36</v>
      </c>
      <c r="D3" s="17" t="s">
        <v>1</v>
      </c>
      <c r="E3" s="164" t="s">
        <v>35</v>
      </c>
      <c r="F3" s="165" t="s">
        <v>36</v>
      </c>
      <c r="G3" s="165" t="s">
        <v>1</v>
      </c>
      <c r="H3" s="165" t="s">
        <v>37</v>
      </c>
      <c r="I3" s="166" t="s">
        <v>38</v>
      </c>
      <c r="J3" s="16" t="s">
        <v>35</v>
      </c>
      <c r="K3" s="17" t="s">
        <v>39</v>
      </c>
      <c r="L3" s="312" t="s">
        <v>1</v>
      </c>
      <c r="M3" s="17" t="s">
        <v>40</v>
      </c>
      <c r="N3" s="18" t="s">
        <v>38</v>
      </c>
      <c r="O3" s="311" t="s">
        <v>35</v>
      </c>
      <c r="P3" s="311" t="s">
        <v>39</v>
      </c>
      <c r="Q3" s="312" t="s">
        <v>1</v>
      </c>
      <c r="R3" s="311" t="s">
        <v>40</v>
      </c>
      <c r="S3" s="311" t="s">
        <v>38</v>
      </c>
      <c r="T3" s="311" t="s">
        <v>35</v>
      </c>
      <c r="U3" s="311" t="s">
        <v>39</v>
      </c>
      <c r="V3" s="311" t="s">
        <v>40</v>
      </c>
      <c r="W3" s="311" t="s">
        <v>41</v>
      </c>
      <c r="X3" s="16" t="s">
        <v>35</v>
      </c>
      <c r="Y3" s="17" t="s">
        <v>39</v>
      </c>
      <c r="Z3" s="17" t="s">
        <v>1</v>
      </c>
      <c r="AA3" s="17" t="s">
        <v>40</v>
      </c>
      <c r="AB3" s="18" t="s">
        <v>38</v>
      </c>
      <c r="AC3" s="16" t="s">
        <v>35</v>
      </c>
      <c r="AD3" s="17" t="s">
        <v>39</v>
      </c>
      <c r="AE3" s="17" t="s">
        <v>1</v>
      </c>
      <c r="AF3" s="17" t="s">
        <v>40</v>
      </c>
      <c r="AG3" s="18" t="s">
        <v>38</v>
      </c>
      <c r="AH3" s="16" t="s">
        <v>42</v>
      </c>
      <c r="AI3" s="17" t="s">
        <v>39</v>
      </c>
      <c r="AJ3" s="17" t="s">
        <v>1</v>
      </c>
      <c r="AK3" s="17" t="s">
        <v>40</v>
      </c>
      <c r="AL3" s="17" t="s">
        <v>38</v>
      </c>
      <c r="AM3" s="20" t="s">
        <v>35</v>
      </c>
      <c r="AN3" s="20" t="s">
        <v>39</v>
      </c>
      <c r="AO3" s="20" t="s">
        <v>40</v>
      </c>
      <c r="AP3" s="96" t="s">
        <v>38</v>
      </c>
      <c r="AQ3" s="16" t="s">
        <v>35</v>
      </c>
      <c r="AR3" s="17" t="s">
        <v>39</v>
      </c>
      <c r="AS3" s="17" t="s">
        <v>1</v>
      </c>
      <c r="AT3" s="17" t="s">
        <v>40</v>
      </c>
      <c r="AU3" s="18" t="s">
        <v>38</v>
      </c>
      <c r="AV3" s="16" t="s">
        <v>42</v>
      </c>
      <c r="AW3" s="17" t="s">
        <v>39</v>
      </c>
      <c r="AX3" s="17" t="s">
        <v>1</v>
      </c>
      <c r="AY3" s="17" t="s">
        <v>40</v>
      </c>
      <c r="AZ3" s="18" t="s">
        <v>38</v>
      </c>
      <c r="BA3" s="16" t="s">
        <v>42</v>
      </c>
      <c r="BB3" s="17" t="s">
        <v>39</v>
      </c>
      <c r="BC3" s="17" t="s">
        <v>1</v>
      </c>
      <c r="BD3" s="17" t="s">
        <v>40</v>
      </c>
      <c r="BE3" s="18" t="s">
        <v>38</v>
      </c>
      <c r="BF3" s="19" t="s">
        <v>42</v>
      </c>
      <c r="BG3" s="20" t="s">
        <v>39</v>
      </c>
      <c r="BH3" s="20" t="s">
        <v>1</v>
      </c>
      <c r="BI3" s="20" t="s">
        <v>40</v>
      </c>
      <c r="BJ3" s="20" t="s">
        <v>38</v>
      </c>
    </row>
    <row r="4" spans="1:62" s="15" customFormat="1" ht="21" customHeight="1" thickBot="1">
      <c r="A4" s="5" t="s">
        <v>2</v>
      </c>
      <c r="B4" s="6">
        <f>E4+J4+O4+T4+X4+AC4+AH4+AM4</f>
        <v>255</v>
      </c>
      <c r="C4" s="71">
        <f>F4+K4+P4+U4+Y4+AD4+AI4+AN4</f>
        <v>0</v>
      </c>
      <c r="D4" s="335">
        <f>C4/B4*100</f>
        <v>0</v>
      </c>
      <c r="E4" s="7"/>
      <c r="F4" s="72"/>
      <c r="G4" s="73"/>
      <c r="H4" s="74"/>
      <c r="I4" s="75"/>
      <c r="J4" s="309">
        <v>255</v>
      </c>
      <c r="K4" s="51"/>
      <c r="L4" s="310"/>
      <c r="M4" s="51"/>
      <c r="N4" s="319"/>
      <c r="O4" s="7">
        <v>0</v>
      </c>
      <c r="P4" s="54"/>
      <c r="Q4" s="54"/>
      <c r="R4" s="54"/>
      <c r="S4" s="54"/>
      <c r="T4" s="51">
        <v>0</v>
      </c>
      <c r="U4" s="51"/>
      <c r="V4" s="51"/>
      <c r="W4" s="319"/>
      <c r="X4" s="7">
        <v>0</v>
      </c>
      <c r="Y4" s="54"/>
      <c r="Z4" s="334"/>
      <c r="AA4" s="54"/>
      <c r="AB4" s="55"/>
      <c r="AC4" s="167">
        <v>0</v>
      </c>
      <c r="AD4" s="51"/>
      <c r="AE4" s="51"/>
      <c r="AF4" s="51"/>
      <c r="AG4" s="61"/>
      <c r="AH4" s="167">
        <v>0</v>
      </c>
      <c r="AI4" s="51"/>
      <c r="AJ4" s="51"/>
      <c r="AK4" s="51"/>
      <c r="AL4" s="51"/>
      <c r="AM4" s="22">
        <v>0</v>
      </c>
      <c r="AN4" s="22"/>
      <c r="AO4" s="22"/>
      <c r="AP4" s="93"/>
      <c r="AQ4" s="94">
        <v>0</v>
      </c>
      <c r="AR4" s="51"/>
      <c r="AS4" s="51"/>
      <c r="AT4" s="51"/>
      <c r="AU4" s="61"/>
      <c r="AV4" s="94">
        <v>0</v>
      </c>
      <c r="AW4" s="51"/>
      <c r="AX4" s="51"/>
      <c r="AY4" s="51"/>
      <c r="AZ4" s="61"/>
      <c r="BA4" s="7"/>
      <c r="BB4" s="54"/>
      <c r="BC4" s="54"/>
      <c r="BD4" s="54"/>
      <c r="BE4" s="55"/>
      <c r="BF4" s="42">
        <v>0</v>
      </c>
      <c r="BG4" s="22"/>
      <c r="BH4" s="23"/>
      <c r="BI4" s="22"/>
      <c r="BJ4" s="22"/>
    </row>
    <row r="5" spans="1:62" s="15" customFormat="1" ht="16.5" thickBot="1">
      <c r="A5" s="4" t="s">
        <v>18</v>
      </c>
      <c r="B5" s="6">
        <f aca="true" t="shared" si="0" ref="B5:B24">E5+J5+O5+T5+X5+AC5+AH5+AM5</f>
        <v>8552</v>
      </c>
      <c r="C5" s="71">
        <f aca="true" t="shared" si="1" ref="C5:C24">F5+K5+P5+U5+Y5+AD5+AI5+AN5</f>
        <v>1509</v>
      </c>
      <c r="D5" s="335">
        <f aca="true" t="shared" si="2" ref="D5:D24">C5/B5*100</f>
        <v>17.644995322731525</v>
      </c>
      <c r="E5" s="8">
        <v>1144</v>
      </c>
      <c r="F5" s="2">
        <v>1144</v>
      </c>
      <c r="G5" s="1">
        <f>F5/E5*100</f>
        <v>100</v>
      </c>
      <c r="H5" s="2">
        <v>1860</v>
      </c>
      <c r="I5" s="63">
        <f>H5/F5*10</f>
        <v>16.25874125874126</v>
      </c>
      <c r="J5" s="21">
        <v>6514</v>
      </c>
      <c r="K5" s="22"/>
      <c r="L5" s="1"/>
      <c r="M5" s="22"/>
      <c r="N5" s="321">
        <f aca="true" t="shared" si="3" ref="N5:N24">IF(M5&gt;0,M5/K5*10,"")</f>
      </c>
      <c r="O5" s="326">
        <v>0</v>
      </c>
      <c r="P5" s="24"/>
      <c r="Q5" s="24"/>
      <c r="R5" s="24"/>
      <c r="S5" s="22"/>
      <c r="T5" s="24">
        <v>0</v>
      </c>
      <c r="U5" s="24"/>
      <c r="V5" s="24"/>
      <c r="W5" s="320"/>
      <c r="X5" s="326">
        <v>0</v>
      </c>
      <c r="Y5" s="24"/>
      <c r="Z5" s="87"/>
      <c r="AA5" s="24"/>
      <c r="AB5" s="47"/>
      <c r="AC5" s="324">
        <v>50</v>
      </c>
      <c r="AD5" s="24"/>
      <c r="AE5" s="87"/>
      <c r="AF5" s="24"/>
      <c r="AG5" s="62"/>
      <c r="AH5" s="59">
        <v>844</v>
      </c>
      <c r="AI5" s="25">
        <v>365</v>
      </c>
      <c r="AJ5" s="333">
        <f>AI5/AH5*100</f>
        <v>43.24644549763033</v>
      </c>
      <c r="AK5" s="25">
        <v>365</v>
      </c>
      <c r="AL5" s="26">
        <f>AK5/AI5*10</f>
        <v>10</v>
      </c>
      <c r="AM5" s="22">
        <v>0</v>
      </c>
      <c r="AN5" s="22"/>
      <c r="AO5" s="22"/>
      <c r="AP5" s="93"/>
      <c r="AQ5" s="56">
        <v>0</v>
      </c>
      <c r="AR5" s="22"/>
      <c r="AS5" s="22"/>
      <c r="AT5" s="22"/>
      <c r="AU5" s="62"/>
      <c r="AV5" s="56">
        <v>12</v>
      </c>
      <c r="AW5" s="22"/>
      <c r="AX5" s="22"/>
      <c r="AY5" s="22"/>
      <c r="AZ5" s="47">
        <f>IF(AY5&gt;0,AY5/AW5*10,"")</f>
      </c>
      <c r="BA5" s="56">
        <v>0</v>
      </c>
      <c r="BB5" s="22"/>
      <c r="BC5" s="22"/>
      <c r="BD5" s="22"/>
      <c r="BE5" s="46">
        <f aca="true" t="shared" si="4" ref="BE5:BE24">IF(BD5&gt;0,BD5/BB5*10,"")</f>
      </c>
      <c r="BF5" s="42">
        <v>0</v>
      </c>
      <c r="BG5" s="22"/>
      <c r="BH5" s="23"/>
      <c r="BI5" s="22"/>
      <c r="BJ5" s="22"/>
    </row>
    <row r="6" spans="1:62" s="15" customFormat="1" ht="16.5" thickBot="1">
      <c r="A6" s="4" t="s">
        <v>19</v>
      </c>
      <c r="B6" s="6">
        <f t="shared" si="0"/>
        <v>5823</v>
      </c>
      <c r="C6" s="71">
        <f t="shared" si="1"/>
        <v>0</v>
      </c>
      <c r="D6" s="335">
        <f t="shared" si="2"/>
        <v>0</v>
      </c>
      <c r="E6" s="9">
        <v>0</v>
      </c>
      <c r="F6" s="3"/>
      <c r="G6" s="1"/>
      <c r="H6" s="3"/>
      <c r="I6" s="63"/>
      <c r="J6" s="21">
        <v>4997</v>
      </c>
      <c r="K6" s="22"/>
      <c r="L6" s="1"/>
      <c r="M6" s="22"/>
      <c r="N6" s="321">
        <f t="shared" si="3"/>
      </c>
      <c r="O6" s="326">
        <v>0</v>
      </c>
      <c r="P6" s="24"/>
      <c r="Q6" s="24"/>
      <c r="R6" s="24"/>
      <c r="S6" s="22"/>
      <c r="T6" s="24">
        <v>150</v>
      </c>
      <c r="U6" s="24"/>
      <c r="V6" s="24"/>
      <c r="W6" s="320"/>
      <c r="X6" s="326">
        <v>233</v>
      </c>
      <c r="Y6" s="24"/>
      <c r="Z6" s="87"/>
      <c r="AA6" s="24"/>
      <c r="AB6" s="47"/>
      <c r="AC6" s="42">
        <v>393</v>
      </c>
      <c r="AD6" s="22"/>
      <c r="AE6" s="23"/>
      <c r="AF6" s="22"/>
      <c r="AG6" s="62"/>
      <c r="AH6" s="60">
        <v>50</v>
      </c>
      <c r="AI6" s="2"/>
      <c r="AJ6" s="333"/>
      <c r="AK6" s="2"/>
      <c r="AL6" s="26"/>
      <c r="AM6" s="22">
        <v>0</v>
      </c>
      <c r="AN6" s="22"/>
      <c r="AO6" s="22"/>
      <c r="AP6" s="93"/>
      <c r="AQ6" s="56">
        <v>545</v>
      </c>
      <c r="AR6" s="22"/>
      <c r="AS6" s="22"/>
      <c r="AT6" s="22"/>
      <c r="AU6" s="62"/>
      <c r="AV6" s="56">
        <v>101</v>
      </c>
      <c r="AW6" s="22">
        <v>80</v>
      </c>
      <c r="AX6" s="23">
        <f>AW6/AV6*100</f>
        <v>79.20792079207921</v>
      </c>
      <c r="AY6" s="22">
        <v>1536</v>
      </c>
      <c r="AZ6" s="47">
        <f>AY6/AW6*10</f>
        <v>192</v>
      </c>
      <c r="BA6" s="56">
        <v>909</v>
      </c>
      <c r="BB6" s="22">
        <v>450</v>
      </c>
      <c r="BC6" s="23">
        <f>BB6/BA6*100</f>
        <v>49.504950495049506</v>
      </c>
      <c r="BD6" s="22">
        <v>15750</v>
      </c>
      <c r="BE6" s="47">
        <f t="shared" si="4"/>
        <v>350</v>
      </c>
      <c r="BF6" s="43">
        <v>0</v>
      </c>
      <c r="BG6" s="22"/>
      <c r="BH6" s="23"/>
      <c r="BI6" s="22"/>
      <c r="BJ6" s="3"/>
    </row>
    <row r="7" spans="1:62" s="15" customFormat="1" ht="16.5" thickBot="1">
      <c r="A7" s="4" t="s">
        <v>3</v>
      </c>
      <c r="B7" s="6">
        <f t="shared" si="0"/>
        <v>1049</v>
      </c>
      <c r="C7" s="71">
        <f t="shared" si="1"/>
        <v>1049</v>
      </c>
      <c r="D7" s="335">
        <f t="shared" si="2"/>
        <v>100</v>
      </c>
      <c r="E7" s="9">
        <v>249</v>
      </c>
      <c r="F7" s="3">
        <v>249</v>
      </c>
      <c r="G7" s="1">
        <f>F7/E7*100</f>
        <v>100</v>
      </c>
      <c r="H7" s="3">
        <v>40</v>
      </c>
      <c r="I7" s="63">
        <f>H7/F7*10</f>
        <v>1.606425702811245</v>
      </c>
      <c r="J7" s="21">
        <v>0</v>
      </c>
      <c r="K7" s="22"/>
      <c r="L7" s="1"/>
      <c r="M7" s="22"/>
      <c r="N7" s="321">
        <f t="shared" si="3"/>
      </c>
      <c r="O7" s="326">
        <v>0</v>
      </c>
      <c r="P7" s="24"/>
      <c r="Q7" s="24"/>
      <c r="R7" s="24"/>
      <c r="S7" s="22"/>
      <c r="T7" s="24">
        <v>0</v>
      </c>
      <c r="U7" s="24"/>
      <c r="V7" s="24"/>
      <c r="W7" s="320"/>
      <c r="X7" s="326">
        <v>0</v>
      </c>
      <c r="Y7" s="24"/>
      <c r="Z7" s="87"/>
      <c r="AA7" s="24"/>
      <c r="AB7" s="47"/>
      <c r="AC7" s="42">
        <v>500</v>
      </c>
      <c r="AD7" s="22">
        <v>500</v>
      </c>
      <c r="AE7" s="23">
        <f>AD7/AC7*100</f>
        <v>100</v>
      </c>
      <c r="AF7" s="22">
        <v>250</v>
      </c>
      <c r="AG7" s="47">
        <f>AF7/AD7*10</f>
        <v>5</v>
      </c>
      <c r="AH7" s="60">
        <v>300</v>
      </c>
      <c r="AI7" s="2">
        <v>300</v>
      </c>
      <c r="AJ7" s="333">
        <f>AI7/AH7*100</f>
        <v>100</v>
      </c>
      <c r="AK7" s="2">
        <v>240</v>
      </c>
      <c r="AL7" s="26">
        <f>AK7/AI7*10</f>
        <v>8</v>
      </c>
      <c r="AM7" s="22">
        <v>0</v>
      </c>
      <c r="AN7" s="22"/>
      <c r="AO7" s="22"/>
      <c r="AP7" s="93"/>
      <c r="AQ7" s="56">
        <v>0</v>
      </c>
      <c r="AR7" s="22"/>
      <c r="AS7" s="22"/>
      <c r="AT7" s="22"/>
      <c r="AU7" s="62"/>
      <c r="AV7" s="56">
        <v>0</v>
      </c>
      <c r="AW7" s="22"/>
      <c r="AX7" s="23"/>
      <c r="AY7" s="22"/>
      <c r="AZ7" s="47"/>
      <c r="BA7" s="56">
        <v>0</v>
      </c>
      <c r="BB7" s="22"/>
      <c r="BC7" s="23"/>
      <c r="BD7" s="22"/>
      <c r="BE7" s="47">
        <f t="shared" si="4"/>
      </c>
      <c r="BF7" s="42">
        <v>0</v>
      </c>
      <c r="BG7" s="22"/>
      <c r="BH7" s="23"/>
      <c r="BI7" s="22"/>
      <c r="BJ7" s="22"/>
    </row>
    <row r="8" spans="1:62" s="15" customFormat="1" ht="16.5" thickBot="1">
      <c r="A8" s="512" t="s">
        <v>4</v>
      </c>
      <c r="B8" s="6">
        <f t="shared" si="0"/>
        <v>16552</v>
      </c>
      <c r="C8" s="71">
        <f t="shared" si="1"/>
        <v>2404</v>
      </c>
      <c r="D8" s="335">
        <f t="shared" si="2"/>
        <v>14.523924601256647</v>
      </c>
      <c r="E8" s="9">
        <v>1832</v>
      </c>
      <c r="F8" s="3">
        <v>1832</v>
      </c>
      <c r="G8" s="1">
        <f>F8/E8*100</f>
        <v>100</v>
      </c>
      <c r="H8" s="3">
        <v>2241</v>
      </c>
      <c r="I8" s="63">
        <f>H8/F8*10</f>
        <v>12.232532751091703</v>
      </c>
      <c r="J8" s="21">
        <v>10560</v>
      </c>
      <c r="K8" s="22"/>
      <c r="L8" s="1"/>
      <c r="M8" s="22"/>
      <c r="N8" s="321">
        <f t="shared" si="3"/>
      </c>
      <c r="O8" s="326">
        <v>0</v>
      </c>
      <c r="P8" s="24"/>
      <c r="Q8" s="24"/>
      <c r="R8" s="24"/>
      <c r="S8" s="22"/>
      <c r="T8" s="24">
        <v>170</v>
      </c>
      <c r="U8" s="24"/>
      <c r="V8" s="24"/>
      <c r="W8" s="320"/>
      <c r="X8" s="326">
        <v>1657</v>
      </c>
      <c r="Y8" s="24">
        <v>289</v>
      </c>
      <c r="Z8" s="23">
        <f>Y8/X8*100</f>
        <v>17.44115872057936</v>
      </c>
      <c r="AA8" s="24">
        <v>522</v>
      </c>
      <c r="AB8" s="47">
        <f>AA8/Y8*10</f>
        <v>18.06228373702422</v>
      </c>
      <c r="AC8" s="42">
        <v>1726</v>
      </c>
      <c r="AD8" s="22">
        <v>283</v>
      </c>
      <c r="AE8" s="23">
        <f>AD8/AC8*100</f>
        <v>16.396292004634994</v>
      </c>
      <c r="AF8" s="22">
        <v>77</v>
      </c>
      <c r="AG8" s="47">
        <f>AF8/AD8*10</f>
        <v>2.7208480565371023</v>
      </c>
      <c r="AH8" s="60">
        <v>607</v>
      </c>
      <c r="AI8" s="2"/>
      <c r="AJ8" s="333"/>
      <c r="AK8" s="2"/>
      <c r="AL8" s="26"/>
      <c r="AM8" s="22">
        <v>0</v>
      </c>
      <c r="AN8" s="22"/>
      <c r="AO8" s="22"/>
      <c r="AP8" s="93"/>
      <c r="AQ8" s="56">
        <v>0</v>
      </c>
      <c r="AR8" s="22"/>
      <c r="AS8" s="22"/>
      <c r="AT8" s="22"/>
      <c r="AU8" s="62"/>
      <c r="AV8" s="56">
        <v>81</v>
      </c>
      <c r="AW8" s="22"/>
      <c r="AX8" s="23"/>
      <c r="AY8" s="22"/>
      <c r="AZ8" s="47"/>
      <c r="BA8" s="56">
        <v>187</v>
      </c>
      <c r="BB8" s="22"/>
      <c r="BC8" s="23"/>
      <c r="BD8" s="22"/>
      <c r="BE8" s="47">
        <f t="shared" si="4"/>
      </c>
      <c r="BF8" s="43">
        <v>0</v>
      </c>
      <c r="BG8" s="22"/>
      <c r="BH8" s="23"/>
      <c r="BI8" s="22"/>
      <c r="BJ8" s="3"/>
    </row>
    <row r="9" spans="1:62" s="15" customFormat="1" ht="16.5" thickBot="1">
      <c r="A9" s="4" t="s">
        <v>20</v>
      </c>
      <c r="B9" s="6">
        <f t="shared" si="0"/>
        <v>8573</v>
      </c>
      <c r="C9" s="71">
        <f t="shared" si="1"/>
        <v>0</v>
      </c>
      <c r="D9" s="335">
        <f t="shared" si="2"/>
        <v>0</v>
      </c>
      <c r="E9" s="9">
        <v>0</v>
      </c>
      <c r="F9" s="3"/>
      <c r="G9" s="1"/>
      <c r="H9" s="3"/>
      <c r="I9" s="63"/>
      <c r="J9" s="21">
        <v>8317</v>
      </c>
      <c r="K9" s="22"/>
      <c r="L9" s="1"/>
      <c r="M9" s="22"/>
      <c r="N9" s="321">
        <f t="shared" si="3"/>
      </c>
      <c r="O9" s="326">
        <v>0</v>
      </c>
      <c r="P9" s="24"/>
      <c r="Q9" s="24"/>
      <c r="R9" s="24"/>
      <c r="S9" s="22"/>
      <c r="T9" s="24">
        <v>0</v>
      </c>
      <c r="U9" s="24"/>
      <c r="V9" s="24"/>
      <c r="W9" s="320"/>
      <c r="X9" s="326">
        <v>0</v>
      </c>
      <c r="Y9" s="24"/>
      <c r="Z9" s="23"/>
      <c r="AA9" s="24"/>
      <c r="AB9" s="47"/>
      <c r="AC9" s="42">
        <v>0</v>
      </c>
      <c r="AD9" s="22"/>
      <c r="AE9" s="23"/>
      <c r="AF9" s="22"/>
      <c r="AG9" s="47"/>
      <c r="AH9" s="60">
        <v>256</v>
      </c>
      <c r="AI9" s="2"/>
      <c r="AJ9" s="333"/>
      <c r="AK9" s="2"/>
      <c r="AL9" s="26"/>
      <c r="AM9" s="22">
        <v>0</v>
      </c>
      <c r="AN9" s="22"/>
      <c r="AO9" s="22"/>
      <c r="AP9" s="93"/>
      <c r="AQ9" s="56">
        <v>600</v>
      </c>
      <c r="AR9" s="22"/>
      <c r="AS9" s="22"/>
      <c r="AT9" s="22"/>
      <c r="AU9" s="62"/>
      <c r="AV9" s="56">
        <v>3</v>
      </c>
      <c r="AW9" s="22"/>
      <c r="AX9" s="23"/>
      <c r="AY9" s="22"/>
      <c r="AZ9" s="47"/>
      <c r="BA9" s="56">
        <v>0</v>
      </c>
      <c r="BB9" s="22"/>
      <c r="BC9" s="23"/>
      <c r="BD9" s="22"/>
      <c r="BE9" s="47">
        <f t="shared" si="4"/>
      </c>
      <c r="BF9" s="42">
        <v>0</v>
      </c>
      <c r="BG9" s="22"/>
      <c r="BH9" s="23"/>
      <c r="BI9" s="22"/>
      <c r="BJ9" s="22"/>
    </row>
    <row r="10" spans="1:62" s="15" customFormat="1" ht="16.5" thickBot="1">
      <c r="A10" s="4" t="s">
        <v>5</v>
      </c>
      <c r="B10" s="6">
        <f t="shared" si="0"/>
        <v>21924</v>
      </c>
      <c r="C10" s="71">
        <f t="shared" si="1"/>
        <v>655</v>
      </c>
      <c r="D10" s="335">
        <f t="shared" si="2"/>
        <v>2.987593504834884</v>
      </c>
      <c r="E10" s="9">
        <v>0</v>
      </c>
      <c r="F10" s="3"/>
      <c r="G10" s="1"/>
      <c r="H10" s="3"/>
      <c r="I10" s="63"/>
      <c r="J10" s="21">
        <v>17655</v>
      </c>
      <c r="K10" s="22"/>
      <c r="L10" s="1"/>
      <c r="M10" s="22"/>
      <c r="N10" s="321">
        <f t="shared" si="3"/>
      </c>
      <c r="O10" s="326">
        <v>0</v>
      </c>
      <c r="P10" s="24"/>
      <c r="Q10" s="24"/>
      <c r="R10" s="24"/>
      <c r="S10" s="22"/>
      <c r="T10" s="24">
        <v>1244</v>
      </c>
      <c r="U10" s="24"/>
      <c r="V10" s="24"/>
      <c r="W10" s="320"/>
      <c r="X10" s="56">
        <v>2145</v>
      </c>
      <c r="Y10" s="22">
        <v>525</v>
      </c>
      <c r="Z10" s="23">
        <f>Y10/X10*100</f>
        <v>24.475524475524477</v>
      </c>
      <c r="AA10" s="22">
        <v>929</v>
      </c>
      <c r="AB10" s="47">
        <f>AA10/Y10*10</f>
        <v>17.695238095238096</v>
      </c>
      <c r="AC10" s="42">
        <v>880</v>
      </c>
      <c r="AD10" s="22">
        <v>130</v>
      </c>
      <c r="AE10" s="23">
        <f>AD10/AC10*100</f>
        <v>14.772727272727273</v>
      </c>
      <c r="AF10" s="22">
        <v>135</v>
      </c>
      <c r="AG10" s="47">
        <f>AF10/AD10*10</f>
        <v>10.384615384615385</v>
      </c>
      <c r="AH10" s="60">
        <v>0</v>
      </c>
      <c r="AI10" s="2"/>
      <c r="AJ10" s="333"/>
      <c r="AK10" s="2"/>
      <c r="AL10" s="26"/>
      <c r="AM10" s="22">
        <v>0</v>
      </c>
      <c r="AN10" s="22"/>
      <c r="AO10" s="22"/>
      <c r="AP10" s="93"/>
      <c r="AQ10" s="56">
        <v>484</v>
      </c>
      <c r="AR10" s="22"/>
      <c r="AS10" s="22"/>
      <c r="AT10" s="22"/>
      <c r="AU10" s="62"/>
      <c r="AV10" s="56">
        <v>14.4</v>
      </c>
      <c r="AW10" s="22"/>
      <c r="AX10" s="23"/>
      <c r="AY10" s="22"/>
      <c r="AZ10" s="47"/>
      <c r="BA10" s="56">
        <v>20.6</v>
      </c>
      <c r="BB10" s="22"/>
      <c r="BC10" s="23"/>
      <c r="BD10" s="22"/>
      <c r="BE10" s="47">
        <f t="shared" si="4"/>
      </c>
      <c r="BF10" s="42">
        <v>0</v>
      </c>
      <c r="BG10" s="22"/>
      <c r="BH10" s="23"/>
      <c r="BI10" s="22"/>
      <c r="BJ10" s="22"/>
    </row>
    <row r="11" spans="1:62" s="15" customFormat="1" ht="16.5" thickBot="1">
      <c r="A11" s="4" t="s">
        <v>6</v>
      </c>
      <c r="B11" s="6">
        <f t="shared" si="0"/>
        <v>33644</v>
      </c>
      <c r="C11" s="71">
        <f t="shared" si="1"/>
        <v>1043</v>
      </c>
      <c r="D11" s="335">
        <f t="shared" si="2"/>
        <v>3.1001070027345143</v>
      </c>
      <c r="E11" s="9">
        <v>0</v>
      </c>
      <c r="F11" s="3"/>
      <c r="G11" s="1"/>
      <c r="H11" s="3"/>
      <c r="I11" s="63"/>
      <c r="J11" s="21">
        <v>31181</v>
      </c>
      <c r="K11" s="22"/>
      <c r="L11" s="1"/>
      <c r="M11" s="22"/>
      <c r="N11" s="321">
        <f t="shared" si="3"/>
      </c>
      <c r="O11" s="326">
        <v>0</v>
      </c>
      <c r="P11" s="24"/>
      <c r="Q11" s="24"/>
      <c r="R11" s="24"/>
      <c r="S11" s="22"/>
      <c r="T11" s="22">
        <v>80</v>
      </c>
      <c r="U11" s="22"/>
      <c r="V11" s="22"/>
      <c r="W11" s="320"/>
      <c r="X11" s="56">
        <v>2343</v>
      </c>
      <c r="Y11" s="22">
        <v>1043</v>
      </c>
      <c r="Z11" s="23">
        <f>Y11/X11*100</f>
        <v>44.51557831839522</v>
      </c>
      <c r="AA11" s="22">
        <v>1027</v>
      </c>
      <c r="AB11" s="47">
        <f>AA11/Y11*10</f>
        <v>9.84659635666347</v>
      </c>
      <c r="AC11" s="42">
        <v>40</v>
      </c>
      <c r="AD11" s="22"/>
      <c r="AE11" s="23"/>
      <c r="AF11" s="22"/>
      <c r="AG11" s="47"/>
      <c r="AH11" s="60">
        <v>0</v>
      </c>
      <c r="AI11" s="2"/>
      <c r="AJ11" s="333"/>
      <c r="AK11" s="2"/>
      <c r="AL11" s="26"/>
      <c r="AM11" s="22">
        <v>0</v>
      </c>
      <c r="AN11" s="22"/>
      <c r="AO11" s="22"/>
      <c r="AP11" s="93"/>
      <c r="AQ11" s="56">
        <v>1474</v>
      </c>
      <c r="AR11" s="22"/>
      <c r="AS11" s="22"/>
      <c r="AT11" s="22"/>
      <c r="AU11" s="62"/>
      <c r="AV11" s="56">
        <v>122</v>
      </c>
      <c r="AW11" s="22">
        <v>40</v>
      </c>
      <c r="AX11" s="23">
        <f>AW11/AV11*100</f>
        <v>32.78688524590164</v>
      </c>
      <c r="AY11" s="22">
        <v>480</v>
      </c>
      <c r="AZ11" s="47">
        <f>AY11/AW11*10</f>
        <v>120</v>
      </c>
      <c r="BA11" s="56">
        <v>136</v>
      </c>
      <c r="BB11" s="22">
        <v>51</v>
      </c>
      <c r="BC11" s="23">
        <f>BB11/BA11*100</f>
        <v>37.5</v>
      </c>
      <c r="BD11" s="22">
        <v>1030</v>
      </c>
      <c r="BE11" s="47">
        <f t="shared" si="4"/>
        <v>201.96078431372547</v>
      </c>
      <c r="BF11" s="43">
        <v>0</v>
      </c>
      <c r="BG11" s="22"/>
      <c r="BH11" s="23"/>
      <c r="BI11" s="22"/>
      <c r="BJ11" s="3"/>
    </row>
    <row r="12" spans="1:62" s="15" customFormat="1" ht="16.5" thickBot="1">
      <c r="A12" s="4" t="s">
        <v>7</v>
      </c>
      <c r="B12" s="6">
        <f t="shared" si="0"/>
        <v>11364</v>
      </c>
      <c r="C12" s="71">
        <f t="shared" si="1"/>
        <v>887</v>
      </c>
      <c r="D12" s="335">
        <f t="shared" si="2"/>
        <v>7.805350228792679</v>
      </c>
      <c r="E12" s="9">
        <v>20</v>
      </c>
      <c r="F12" s="3">
        <v>20</v>
      </c>
      <c r="G12" s="1">
        <f>F12/E12*100</f>
        <v>100</v>
      </c>
      <c r="H12" s="3">
        <v>2</v>
      </c>
      <c r="I12" s="63">
        <f>H12/F12*10</f>
        <v>1</v>
      </c>
      <c r="J12" s="21">
        <v>10431</v>
      </c>
      <c r="K12" s="22"/>
      <c r="L12" s="1"/>
      <c r="M12" s="22"/>
      <c r="N12" s="321">
        <f t="shared" si="3"/>
      </c>
      <c r="O12" s="326">
        <v>0</v>
      </c>
      <c r="P12" s="24"/>
      <c r="Q12" s="24"/>
      <c r="R12" s="24"/>
      <c r="S12" s="22"/>
      <c r="T12" s="22">
        <v>0</v>
      </c>
      <c r="U12" s="22"/>
      <c r="V12" s="22"/>
      <c r="W12" s="320"/>
      <c r="X12" s="56">
        <v>100</v>
      </c>
      <c r="Y12" s="22">
        <v>54</v>
      </c>
      <c r="Z12" s="23">
        <f>Y12/X12*100</f>
        <v>54</v>
      </c>
      <c r="AA12" s="22">
        <v>75</v>
      </c>
      <c r="AB12" s="47">
        <f>AA12/Y12*10</f>
        <v>13.88888888888889</v>
      </c>
      <c r="AC12" s="42">
        <v>543</v>
      </c>
      <c r="AD12" s="22">
        <v>543</v>
      </c>
      <c r="AE12" s="23">
        <f>AD12/AC12*100</f>
        <v>100</v>
      </c>
      <c r="AF12" s="22">
        <v>163</v>
      </c>
      <c r="AG12" s="47">
        <f>AF12/AD12*10</f>
        <v>3.001841620626151</v>
      </c>
      <c r="AH12" s="60">
        <v>270</v>
      </c>
      <c r="AI12" s="2">
        <v>270</v>
      </c>
      <c r="AJ12" s="333">
        <f>AI12/AH12*100</f>
        <v>100</v>
      </c>
      <c r="AK12" s="2">
        <v>240</v>
      </c>
      <c r="AL12" s="26">
        <f>AK12/AI12*10</f>
        <v>8.88888888888889</v>
      </c>
      <c r="AM12" s="22">
        <v>0</v>
      </c>
      <c r="AN12" s="22"/>
      <c r="AO12" s="22"/>
      <c r="AP12" s="93"/>
      <c r="AQ12" s="56">
        <v>0</v>
      </c>
      <c r="AR12" s="22"/>
      <c r="AS12" s="22"/>
      <c r="AT12" s="22"/>
      <c r="AU12" s="62"/>
      <c r="AV12" s="56">
        <v>1</v>
      </c>
      <c r="AW12" s="22"/>
      <c r="AX12" s="23"/>
      <c r="AY12" s="22"/>
      <c r="AZ12" s="47"/>
      <c r="BA12" s="56">
        <v>13</v>
      </c>
      <c r="BB12" s="22">
        <v>10</v>
      </c>
      <c r="BC12" s="23">
        <f>BB12/BA12*100</f>
        <v>76.92307692307693</v>
      </c>
      <c r="BD12" s="22">
        <v>50</v>
      </c>
      <c r="BE12" s="47">
        <f t="shared" si="4"/>
        <v>50</v>
      </c>
      <c r="BF12" s="43">
        <v>0</v>
      </c>
      <c r="BG12" s="22"/>
      <c r="BH12" s="23"/>
      <c r="BI12" s="22"/>
      <c r="BJ12" s="3"/>
    </row>
    <row r="13" spans="1:62" s="15" customFormat="1" ht="18.75" customHeight="1" thickBot="1">
      <c r="A13" s="4" t="s">
        <v>8</v>
      </c>
      <c r="B13" s="6">
        <f t="shared" si="0"/>
        <v>11094</v>
      </c>
      <c r="C13" s="71">
        <f t="shared" si="1"/>
        <v>0</v>
      </c>
      <c r="D13" s="335">
        <f t="shared" si="2"/>
        <v>0</v>
      </c>
      <c r="E13" s="9">
        <v>0</v>
      </c>
      <c r="F13" s="3"/>
      <c r="G13" s="1"/>
      <c r="H13" s="3"/>
      <c r="I13" s="63"/>
      <c r="J13" s="21">
        <v>8634</v>
      </c>
      <c r="K13" s="22"/>
      <c r="L13" s="1"/>
      <c r="M13" s="22"/>
      <c r="N13" s="321">
        <f t="shared" si="3"/>
      </c>
      <c r="O13" s="326">
        <v>0</v>
      </c>
      <c r="P13" s="24"/>
      <c r="Q13" s="24"/>
      <c r="R13" s="24"/>
      <c r="S13" s="22"/>
      <c r="T13" s="22">
        <v>300</v>
      </c>
      <c r="U13" s="22"/>
      <c r="V13" s="22"/>
      <c r="W13" s="320"/>
      <c r="X13" s="56">
        <v>1362</v>
      </c>
      <c r="Y13" s="22"/>
      <c r="Z13" s="23"/>
      <c r="AA13" s="22"/>
      <c r="AB13" s="47">
        <f>IF(AA13&gt;0,AA13/Y13*10,"")</f>
      </c>
      <c r="AC13" s="42">
        <v>60</v>
      </c>
      <c r="AD13" s="22"/>
      <c r="AE13" s="23"/>
      <c r="AF13" s="22"/>
      <c r="AG13" s="47"/>
      <c r="AH13" s="60">
        <v>738</v>
      </c>
      <c r="AI13" s="2"/>
      <c r="AJ13" s="333"/>
      <c r="AK13" s="2"/>
      <c r="AL13" s="26"/>
      <c r="AM13" s="22">
        <v>0</v>
      </c>
      <c r="AN13" s="22"/>
      <c r="AO13" s="22"/>
      <c r="AP13" s="93"/>
      <c r="AQ13" s="56">
        <v>157</v>
      </c>
      <c r="AR13" s="22"/>
      <c r="AS13" s="22"/>
      <c r="AT13" s="22"/>
      <c r="AU13" s="62"/>
      <c r="AV13" s="56">
        <v>0</v>
      </c>
      <c r="AW13" s="22"/>
      <c r="AX13" s="23"/>
      <c r="AY13" s="22"/>
      <c r="AZ13" s="47"/>
      <c r="BA13" s="56">
        <v>0</v>
      </c>
      <c r="BB13" s="22"/>
      <c r="BC13" s="22"/>
      <c r="BD13" s="22"/>
      <c r="BE13" s="47">
        <f t="shared" si="4"/>
      </c>
      <c r="BF13" s="42">
        <v>0</v>
      </c>
      <c r="BG13" s="22"/>
      <c r="BH13" s="23"/>
      <c r="BI13" s="22"/>
      <c r="BJ13" s="22"/>
    </row>
    <row r="14" spans="1:62" s="15" customFormat="1" ht="16.5" thickBot="1">
      <c r="A14" s="4" t="s">
        <v>9</v>
      </c>
      <c r="B14" s="6">
        <f t="shared" si="0"/>
        <v>15519</v>
      </c>
      <c r="C14" s="71">
        <f t="shared" si="1"/>
        <v>0</v>
      </c>
      <c r="D14" s="335">
        <f t="shared" si="2"/>
        <v>0</v>
      </c>
      <c r="E14" s="9">
        <v>0</v>
      </c>
      <c r="F14" s="76"/>
      <c r="G14" s="1"/>
      <c r="H14" s="3"/>
      <c r="I14" s="63"/>
      <c r="J14" s="21">
        <v>14171</v>
      </c>
      <c r="K14" s="22"/>
      <c r="L14" s="1"/>
      <c r="M14" s="22"/>
      <c r="N14" s="321">
        <f t="shared" si="3"/>
      </c>
      <c r="O14" s="326">
        <v>0</v>
      </c>
      <c r="P14" s="24"/>
      <c r="Q14" s="24"/>
      <c r="R14" s="24"/>
      <c r="S14" s="22"/>
      <c r="T14" s="22">
        <v>319</v>
      </c>
      <c r="U14" s="22"/>
      <c r="V14" s="22"/>
      <c r="W14" s="320"/>
      <c r="X14" s="56">
        <v>0</v>
      </c>
      <c r="Y14" s="22"/>
      <c r="Z14" s="23"/>
      <c r="AA14" s="22"/>
      <c r="AB14" s="47"/>
      <c r="AC14" s="42">
        <v>615</v>
      </c>
      <c r="AD14" s="22"/>
      <c r="AE14" s="23"/>
      <c r="AF14" s="22"/>
      <c r="AG14" s="47"/>
      <c r="AH14" s="60">
        <v>414</v>
      </c>
      <c r="AI14" s="2"/>
      <c r="AJ14" s="333"/>
      <c r="AK14" s="2"/>
      <c r="AL14" s="26"/>
      <c r="AM14" s="22">
        <v>0</v>
      </c>
      <c r="AN14" s="22"/>
      <c r="AO14" s="22"/>
      <c r="AP14" s="93"/>
      <c r="AQ14" s="56">
        <v>858</v>
      </c>
      <c r="AR14" s="22">
        <v>50</v>
      </c>
      <c r="AS14" s="23">
        <f>AR14/AQ14*100</f>
        <v>5.827505827505827</v>
      </c>
      <c r="AT14" s="22">
        <v>500</v>
      </c>
      <c r="AU14" s="47">
        <f>AT14/AR14*10</f>
        <v>100</v>
      </c>
      <c r="AV14" s="56">
        <v>0</v>
      </c>
      <c r="AW14" s="22"/>
      <c r="AX14" s="23"/>
      <c r="AY14" s="22"/>
      <c r="AZ14" s="47"/>
      <c r="BA14" s="56">
        <v>0</v>
      </c>
      <c r="BB14" s="22"/>
      <c r="BC14" s="22"/>
      <c r="BD14" s="22"/>
      <c r="BE14" s="47">
        <f t="shared" si="4"/>
      </c>
      <c r="BF14" s="42">
        <v>0</v>
      </c>
      <c r="BG14" s="22"/>
      <c r="BH14" s="23"/>
      <c r="BI14" s="22"/>
      <c r="BJ14" s="22"/>
    </row>
    <row r="15" spans="1:62" s="15" customFormat="1" ht="16.5" thickBot="1">
      <c r="A15" s="4" t="s">
        <v>10</v>
      </c>
      <c r="B15" s="6">
        <f t="shared" si="0"/>
        <v>11934</v>
      </c>
      <c r="C15" s="71">
        <f t="shared" si="1"/>
        <v>50</v>
      </c>
      <c r="D15" s="335">
        <f t="shared" si="2"/>
        <v>0.41897100720630126</v>
      </c>
      <c r="E15" s="9">
        <v>0</v>
      </c>
      <c r="F15" s="3"/>
      <c r="G15" s="1"/>
      <c r="H15" s="3"/>
      <c r="I15" s="63"/>
      <c r="J15" s="21">
        <v>10830</v>
      </c>
      <c r="K15" s="22"/>
      <c r="L15" s="1"/>
      <c r="M15" s="22"/>
      <c r="N15" s="321">
        <f t="shared" si="3"/>
      </c>
      <c r="O15" s="326">
        <v>0</v>
      </c>
      <c r="P15" s="24"/>
      <c r="Q15" s="24"/>
      <c r="R15" s="24"/>
      <c r="S15" s="22"/>
      <c r="T15" s="22">
        <v>0</v>
      </c>
      <c r="U15" s="22"/>
      <c r="V15" s="22"/>
      <c r="W15" s="320"/>
      <c r="X15" s="56">
        <v>0</v>
      </c>
      <c r="Y15" s="22"/>
      <c r="Z15" s="23"/>
      <c r="AA15" s="22"/>
      <c r="AB15" s="47"/>
      <c r="AC15" s="42">
        <v>520</v>
      </c>
      <c r="AD15" s="22">
        <v>50</v>
      </c>
      <c r="AE15" s="23"/>
      <c r="AF15" s="22">
        <v>10</v>
      </c>
      <c r="AG15" s="47">
        <f>AF15/AD15*10</f>
        <v>2</v>
      </c>
      <c r="AH15" s="60">
        <v>434</v>
      </c>
      <c r="AI15" s="2"/>
      <c r="AJ15" s="333"/>
      <c r="AK15" s="2"/>
      <c r="AL15" s="26"/>
      <c r="AM15" s="22">
        <v>150</v>
      </c>
      <c r="AN15" s="22"/>
      <c r="AO15" s="22"/>
      <c r="AP15" s="93"/>
      <c r="AQ15" s="56">
        <v>270</v>
      </c>
      <c r="AR15" s="22"/>
      <c r="AS15" s="23"/>
      <c r="AT15" s="22"/>
      <c r="AU15" s="47"/>
      <c r="AV15" s="56">
        <v>0</v>
      </c>
      <c r="AW15" s="22"/>
      <c r="AX15" s="23"/>
      <c r="AY15" s="22"/>
      <c r="AZ15" s="47"/>
      <c r="BA15" s="56">
        <v>0</v>
      </c>
      <c r="BB15" s="22"/>
      <c r="BC15" s="22"/>
      <c r="BD15" s="22"/>
      <c r="BE15" s="47">
        <f t="shared" si="4"/>
      </c>
      <c r="BF15" s="42">
        <v>0</v>
      </c>
      <c r="BG15" s="22"/>
      <c r="BH15" s="23"/>
      <c r="BI15" s="22"/>
      <c r="BJ15" s="22"/>
    </row>
    <row r="16" spans="1:62" s="15" customFormat="1" ht="16.5" thickBot="1">
      <c r="A16" s="4" t="s">
        <v>21</v>
      </c>
      <c r="B16" s="6">
        <f t="shared" si="0"/>
        <v>15055</v>
      </c>
      <c r="C16" s="71">
        <f t="shared" si="1"/>
        <v>0</v>
      </c>
      <c r="D16" s="335">
        <f t="shared" si="2"/>
        <v>0</v>
      </c>
      <c r="E16" s="9">
        <v>0</v>
      </c>
      <c r="F16" s="3"/>
      <c r="G16" s="1"/>
      <c r="H16" s="3"/>
      <c r="I16" s="63"/>
      <c r="J16" s="21">
        <v>15055</v>
      </c>
      <c r="K16" s="22"/>
      <c r="L16" s="1"/>
      <c r="M16" s="22"/>
      <c r="N16" s="321">
        <f t="shared" si="3"/>
      </c>
      <c r="O16" s="326">
        <v>0</v>
      </c>
      <c r="P16" s="24"/>
      <c r="Q16" s="24"/>
      <c r="R16" s="24"/>
      <c r="S16" s="22"/>
      <c r="T16" s="22">
        <v>0</v>
      </c>
      <c r="U16" s="22"/>
      <c r="V16" s="22"/>
      <c r="W16" s="320"/>
      <c r="X16" s="56">
        <v>0</v>
      </c>
      <c r="Y16" s="22"/>
      <c r="Z16" s="23"/>
      <c r="AA16" s="22"/>
      <c r="AB16" s="47"/>
      <c r="AC16" s="42">
        <v>0</v>
      </c>
      <c r="AD16" s="22"/>
      <c r="AE16" s="23"/>
      <c r="AF16" s="22"/>
      <c r="AG16" s="47"/>
      <c r="AH16" s="77">
        <v>0</v>
      </c>
      <c r="AI16" s="78"/>
      <c r="AJ16" s="1"/>
      <c r="AK16" s="78"/>
      <c r="AL16" s="78"/>
      <c r="AM16" s="22">
        <v>0</v>
      </c>
      <c r="AN16" s="22"/>
      <c r="AO16" s="22"/>
      <c r="AP16" s="93"/>
      <c r="AQ16" s="56">
        <v>424</v>
      </c>
      <c r="AR16" s="22"/>
      <c r="AS16" s="23"/>
      <c r="AT16" s="22"/>
      <c r="AU16" s="47"/>
      <c r="AV16" s="56">
        <v>0</v>
      </c>
      <c r="AW16" s="22"/>
      <c r="AX16" s="23"/>
      <c r="AY16" s="22"/>
      <c r="AZ16" s="47"/>
      <c r="BA16" s="56">
        <v>0</v>
      </c>
      <c r="BB16" s="22"/>
      <c r="BC16" s="22"/>
      <c r="BD16" s="22"/>
      <c r="BE16" s="47">
        <f t="shared" si="4"/>
      </c>
      <c r="BF16" s="42">
        <v>0</v>
      </c>
      <c r="BG16" s="22"/>
      <c r="BH16" s="23"/>
      <c r="BI16" s="22"/>
      <c r="BJ16" s="22"/>
    </row>
    <row r="17" spans="1:62" s="15" customFormat="1" ht="16.5" thickBot="1">
      <c r="A17" s="4" t="s">
        <v>11</v>
      </c>
      <c r="B17" s="6">
        <f t="shared" si="0"/>
        <v>4489</v>
      </c>
      <c r="C17" s="71">
        <f t="shared" si="1"/>
        <v>0</v>
      </c>
      <c r="D17" s="335">
        <f t="shared" si="2"/>
        <v>0</v>
      </c>
      <c r="E17" s="9">
        <v>0</v>
      </c>
      <c r="F17" s="3"/>
      <c r="G17" s="1"/>
      <c r="H17" s="3"/>
      <c r="I17" s="63"/>
      <c r="J17" s="21">
        <v>4096</v>
      </c>
      <c r="K17" s="22"/>
      <c r="L17" s="1"/>
      <c r="M17" s="22"/>
      <c r="N17" s="321">
        <f t="shared" si="3"/>
      </c>
      <c r="O17" s="326">
        <v>0</v>
      </c>
      <c r="P17" s="24"/>
      <c r="Q17" s="24"/>
      <c r="R17" s="24"/>
      <c r="S17" s="22"/>
      <c r="T17" s="22">
        <v>0</v>
      </c>
      <c r="U17" s="22"/>
      <c r="V17" s="22"/>
      <c r="W17" s="320"/>
      <c r="X17" s="56">
        <v>0</v>
      </c>
      <c r="Y17" s="22"/>
      <c r="Z17" s="23"/>
      <c r="AA17" s="22"/>
      <c r="AB17" s="47"/>
      <c r="AC17" s="42">
        <v>130</v>
      </c>
      <c r="AD17" s="22"/>
      <c r="AE17" s="23"/>
      <c r="AF17" s="22"/>
      <c r="AG17" s="47"/>
      <c r="AH17" s="60">
        <v>263</v>
      </c>
      <c r="AI17" s="2"/>
      <c r="AJ17" s="333"/>
      <c r="AK17" s="2"/>
      <c r="AL17" s="26"/>
      <c r="AM17" s="22">
        <v>0</v>
      </c>
      <c r="AN17" s="22"/>
      <c r="AO17" s="22"/>
      <c r="AP17" s="93"/>
      <c r="AQ17" s="56">
        <v>602</v>
      </c>
      <c r="AR17" s="22"/>
      <c r="AS17" s="23"/>
      <c r="AT17" s="22"/>
      <c r="AU17" s="47"/>
      <c r="AV17" s="56">
        <v>3</v>
      </c>
      <c r="AW17" s="22"/>
      <c r="AX17" s="23"/>
      <c r="AY17" s="22"/>
      <c r="AZ17" s="47"/>
      <c r="BA17" s="56">
        <v>3</v>
      </c>
      <c r="BB17" s="22"/>
      <c r="BC17" s="22"/>
      <c r="BD17" s="22"/>
      <c r="BE17" s="47">
        <f t="shared" si="4"/>
      </c>
      <c r="BF17" s="42">
        <v>0</v>
      </c>
      <c r="BG17" s="22"/>
      <c r="BH17" s="23"/>
      <c r="BI17" s="22"/>
      <c r="BJ17" s="22"/>
    </row>
    <row r="18" spans="1:62" s="15" customFormat="1" ht="18" customHeight="1" thickBot="1">
      <c r="A18" s="4" t="s">
        <v>12</v>
      </c>
      <c r="B18" s="6">
        <f t="shared" si="0"/>
        <v>8241</v>
      </c>
      <c r="C18" s="71">
        <f t="shared" si="1"/>
        <v>380</v>
      </c>
      <c r="D18" s="335">
        <f t="shared" si="2"/>
        <v>4.611090887028273</v>
      </c>
      <c r="E18" s="9">
        <v>120</v>
      </c>
      <c r="F18" s="3">
        <v>120</v>
      </c>
      <c r="G18" s="1">
        <f>F18/E18*100</f>
        <v>100</v>
      </c>
      <c r="H18" s="3">
        <v>868</v>
      </c>
      <c r="I18" s="63">
        <f>H18/F18*10</f>
        <v>72.33333333333333</v>
      </c>
      <c r="J18" s="21">
        <v>6772</v>
      </c>
      <c r="K18" s="22"/>
      <c r="L18" s="1"/>
      <c r="M18" s="22"/>
      <c r="N18" s="321">
        <f t="shared" si="3"/>
      </c>
      <c r="O18" s="326">
        <v>0</v>
      </c>
      <c r="P18" s="24"/>
      <c r="Q18" s="24"/>
      <c r="R18" s="24"/>
      <c r="S18" s="22"/>
      <c r="T18" s="22">
        <v>0</v>
      </c>
      <c r="U18" s="22"/>
      <c r="V18" s="22"/>
      <c r="W18" s="320"/>
      <c r="X18" s="56">
        <v>0</v>
      </c>
      <c r="Y18" s="22"/>
      <c r="Z18" s="23"/>
      <c r="AA18" s="22"/>
      <c r="AB18" s="47"/>
      <c r="AC18" s="42">
        <v>1272</v>
      </c>
      <c r="AD18" s="22">
        <v>260</v>
      </c>
      <c r="AE18" s="23">
        <f>AD18/AC18*100</f>
        <v>20.440251572327046</v>
      </c>
      <c r="AF18" s="22">
        <v>101</v>
      </c>
      <c r="AG18" s="47">
        <f>AF18/AD18*10</f>
        <v>3.8846153846153846</v>
      </c>
      <c r="AH18" s="60">
        <v>0</v>
      </c>
      <c r="AI18" s="2"/>
      <c r="AJ18" s="333"/>
      <c r="AK18" s="2"/>
      <c r="AL18" s="26"/>
      <c r="AM18" s="22">
        <v>77</v>
      </c>
      <c r="AN18" s="22"/>
      <c r="AO18" s="22"/>
      <c r="AP18" s="93"/>
      <c r="AQ18" s="56">
        <v>635</v>
      </c>
      <c r="AR18" s="22">
        <v>260</v>
      </c>
      <c r="AS18" s="23">
        <f>AR18/AQ18*100</f>
        <v>40.94488188976378</v>
      </c>
      <c r="AT18" s="22">
        <v>1699</v>
      </c>
      <c r="AU18" s="47">
        <f>AT18/AR18*10</f>
        <v>65.34615384615384</v>
      </c>
      <c r="AV18" s="56">
        <v>2</v>
      </c>
      <c r="AW18" s="22"/>
      <c r="AX18" s="23"/>
      <c r="AY18" s="22"/>
      <c r="AZ18" s="47"/>
      <c r="BA18" s="56">
        <v>1</v>
      </c>
      <c r="BB18" s="22"/>
      <c r="BC18" s="22"/>
      <c r="BD18" s="22"/>
      <c r="BE18" s="47">
        <f t="shared" si="4"/>
      </c>
      <c r="BF18" s="42">
        <v>3</v>
      </c>
      <c r="BG18" s="22"/>
      <c r="BH18" s="23"/>
      <c r="BI18" s="22"/>
      <c r="BJ18" s="22"/>
    </row>
    <row r="19" spans="1:62" s="15" customFormat="1" ht="16.5" thickBot="1">
      <c r="A19" s="4" t="s">
        <v>22</v>
      </c>
      <c r="B19" s="6">
        <f t="shared" si="0"/>
        <v>13880</v>
      </c>
      <c r="C19" s="71">
        <f t="shared" si="1"/>
        <v>0</v>
      </c>
      <c r="D19" s="335">
        <f t="shared" si="2"/>
        <v>0</v>
      </c>
      <c r="E19" s="9">
        <v>0</v>
      </c>
      <c r="F19" s="3"/>
      <c r="G19" s="1"/>
      <c r="H19" s="3"/>
      <c r="I19" s="63"/>
      <c r="J19" s="21">
        <v>13009</v>
      </c>
      <c r="K19" s="22"/>
      <c r="L19" s="1"/>
      <c r="M19" s="22"/>
      <c r="N19" s="321">
        <f t="shared" si="3"/>
      </c>
      <c r="O19" s="326">
        <v>0</v>
      </c>
      <c r="P19" s="24"/>
      <c r="Q19" s="24"/>
      <c r="R19" s="24"/>
      <c r="S19" s="22"/>
      <c r="T19" s="22">
        <v>331</v>
      </c>
      <c r="U19" s="22"/>
      <c r="V19" s="22"/>
      <c r="W19" s="321">
        <f>IF(V19&gt;0,V19/U19*10,"")</f>
      </c>
      <c r="X19" s="56">
        <v>0</v>
      </c>
      <c r="Y19" s="22"/>
      <c r="Z19" s="23"/>
      <c r="AA19" s="22"/>
      <c r="AB19" s="47"/>
      <c r="AC19" s="42">
        <v>393</v>
      </c>
      <c r="AD19" s="22"/>
      <c r="AE19" s="23"/>
      <c r="AF19" s="22"/>
      <c r="AG19" s="47"/>
      <c r="AH19" s="60">
        <v>0</v>
      </c>
      <c r="AI19" s="2"/>
      <c r="AJ19" s="333"/>
      <c r="AK19" s="2"/>
      <c r="AL19" s="26"/>
      <c r="AM19" s="22">
        <v>147</v>
      </c>
      <c r="AN19" s="22"/>
      <c r="AO19" s="22"/>
      <c r="AP19" s="93"/>
      <c r="AQ19" s="56">
        <v>315</v>
      </c>
      <c r="AR19" s="22"/>
      <c r="AS19" s="23"/>
      <c r="AT19" s="22"/>
      <c r="AU19" s="47"/>
      <c r="AV19" s="56">
        <v>200</v>
      </c>
      <c r="AW19" s="22">
        <v>3</v>
      </c>
      <c r="AX19" s="23">
        <f>AW19/AV19*100</f>
        <v>1.5</v>
      </c>
      <c r="AY19" s="22">
        <v>90</v>
      </c>
      <c r="AZ19" s="47">
        <f>AY19/AW19*10</f>
        <v>300</v>
      </c>
      <c r="BA19" s="56">
        <v>29</v>
      </c>
      <c r="BB19" s="22"/>
      <c r="BC19" s="22"/>
      <c r="BD19" s="22"/>
      <c r="BE19" s="47">
        <f t="shared" si="4"/>
      </c>
      <c r="BF19" s="42">
        <v>0</v>
      </c>
      <c r="BG19" s="22"/>
      <c r="BH19" s="23"/>
      <c r="BI19" s="22"/>
      <c r="BJ19" s="22"/>
    </row>
    <row r="20" spans="1:62" s="15" customFormat="1" ht="16.5" thickBot="1">
      <c r="A20" s="4" t="s">
        <v>23</v>
      </c>
      <c r="B20" s="6">
        <f t="shared" si="0"/>
        <v>3058</v>
      </c>
      <c r="C20" s="71">
        <f t="shared" si="1"/>
        <v>0</v>
      </c>
      <c r="D20" s="335">
        <f t="shared" si="2"/>
        <v>0</v>
      </c>
      <c r="E20" s="9">
        <v>0</v>
      </c>
      <c r="F20" s="3"/>
      <c r="G20" s="1"/>
      <c r="H20" s="3"/>
      <c r="I20" s="63"/>
      <c r="J20" s="21">
        <v>1759</v>
      </c>
      <c r="K20" s="22"/>
      <c r="L20" s="1"/>
      <c r="M20" s="22"/>
      <c r="N20" s="321">
        <f t="shared" si="3"/>
      </c>
      <c r="O20" s="326">
        <v>0</v>
      </c>
      <c r="P20" s="24"/>
      <c r="Q20" s="24"/>
      <c r="R20" s="24"/>
      <c r="S20" s="22"/>
      <c r="T20" s="22">
        <v>285</v>
      </c>
      <c r="U20" s="22"/>
      <c r="V20" s="22"/>
      <c r="W20" s="320"/>
      <c r="X20" s="56">
        <v>1014</v>
      </c>
      <c r="Y20" s="22"/>
      <c r="Z20" s="23"/>
      <c r="AA20" s="22"/>
      <c r="AB20" s="47">
        <f>IF(AA20&gt;0,AA20/Y20*10,"")</f>
      </c>
      <c r="AC20" s="324">
        <v>0</v>
      </c>
      <c r="AD20" s="24"/>
      <c r="AE20" s="23"/>
      <c r="AF20" s="24"/>
      <c r="AG20" s="47"/>
      <c r="AH20" s="60">
        <v>0</v>
      </c>
      <c r="AI20" s="2"/>
      <c r="AJ20" s="333"/>
      <c r="AK20" s="2"/>
      <c r="AL20" s="26"/>
      <c r="AM20" s="22">
        <v>0</v>
      </c>
      <c r="AN20" s="22"/>
      <c r="AO20" s="22"/>
      <c r="AP20" s="93"/>
      <c r="AQ20" s="56">
        <v>947</v>
      </c>
      <c r="AR20" s="22">
        <v>532</v>
      </c>
      <c r="AS20" s="23">
        <f>AR20/AQ20*100</f>
        <v>56.177402323125655</v>
      </c>
      <c r="AT20" s="22">
        <v>14360</v>
      </c>
      <c r="AU20" s="47">
        <f>AT20/AR20*10</f>
        <v>269.9248120300752</v>
      </c>
      <c r="AV20" s="56">
        <v>0</v>
      </c>
      <c r="AW20" s="22"/>
      <c r="AX20" s="23"/>
      <c r="AY20" s="22"/>
      <c r="AZ20" s="47"/>
      <c r="BA20" s="56">
        <v>40</v>
      </c>
      <c r="BB20" s="22"/>
      <c r="BC20" s="22"/>
      <c r="BD20" s="22"/>
      <c r="BE20" s="47">
        <f t="shared" si="4"/>
      </c>
      <c r="BF20" s="43">
        <v>0</v>
      </c>
      <c r="BG20" s="22"/>
      <c r="BH20" s="23"/>
      <c r="BI20" s="22"/>
      <c r="BJ20" s="3"/>
    </row>
    <row r="21" spans="1:62" s="15" customFormat="1" ht="16.5" thickBot="1">
      <c r="A21" s="4" t="s">
        <v>13</v>
      </c>
      <c r="B21" s="6">
        <f t="shared" si="0"/>
        <v>4586</v>
      </c>
      <c r="C21" s="71">
        <f t="shared" si="1"/>
        <v>0</v>
      </c>
      <c r="D21" s="335">
        <f t="shared" si="2"/>
        <v>0</v>
      </c>
      <c r="E21" s="9">
        <v>0</v>
      </c>
      <c r="F21" s="3"/>
      <c r="G21" s="1"/>
      <c r="H21" s="3"/>
      <c r="I21" s="63"/>
      <c r="J21" s="21">
        <v>4586</v>
      </c>
      <c r="K21" s="22"/>
      <c r="L21" s="1"/>
      <c r="M21" s="22"/>
      <c r="N21" s="321">
        <f t="shared" si="3"/>
      </c>
      <c r="O21" s="326">
        <v>0</v>
      </c>
      <c r="P21" s="22"/>
      <c r="Q21" s="22"/>
      <c r="R21" s="24"/>
      <c r="S21" s="22"/>
      <c r="T21" s="22">
        <v>0</v>
      </c>
      <c r="U21" s="22"/>
      <c r="V21" s="22"/>
      <c r="W21" s="320"/>
      <c r="X21" s="56">
        <v>0</v>
      </c>
      <c r="Y21" s="22"/>
      <c r="Z21" s="23"/>
      <c r="AA21" s="22"/>
      <c r="AB21" s="47"/>
      <c r="AC21" s="324">
        <v>0</v>
      </c>
      <c r="AD21" s="24"/>
      <c r="AE21" s="23"/>
      <c r="AF21" s="24"/>
      <c r="AG21" s="47"/>
      <c r="AH21" s="60">
        <v>0</v>
      </c>
      <c r="AI21" s="2"/>
      <c r="AJ21" s="333"/>
      <c r="AK21" s="2"/>
      <c r="AL21" s="26"/>
      <c r="AM21" s="22">
        <v>0</v>
      </c>
      <c r="AN21" s="22"/>
      <c r="AO21" s="22"/>
      <c r="AP21" s="93"/>
      <c r="AQ21" s="56">
        <v>0</v>
      </c>
      <c r="AR21" s="22"/>
      <c r="AS21" s="23"/>
      <c r="AT21" s="22"/>
      <c r="AU21" s="47"/>
      <c r="AV21" s="56">
        <v>0</v>
      </c>
      <c r="AW21" s="22"/>
      <c r="AX21" s="23"/>
      <c r="AY21" s="22"/>
      <c r="AZ21" s="47"/>
      <c r="BA21" s="56">
        <v>0</v>
      </c>
      <c r="BB21" s="22"/>
      <c r="BC21" s="22"/>
      <c r="BD21" s="22"/>
      <c r="BE21" s="47">
        <f t="shared" si="4"/>
      </c>
      <c r="BF21" s="42">
        <v>0</v>
      </c>
      <c r="BG21" s="22"/>
      <c r="BH21" s="23"/>
      <c r="BI21" s="22"/>
      <c r="BJ21" s="22"/>
    </row>
    <row r="22" spans="1:62" s="15" customFormat="1" ht="16.5" thickBot="1">
      <c r="A22" s="4" t="s">
        <v>14</v>
      </c>
      <c r="B22" s="6">
        <f t="shared" si="0"/>
        <v>13330</v>
      </c>
      <c r="C22" s="71">
        <f t="shared" si="1"/>
        <v>570</v>
      </c>
      <c r="D22" s="335">
        <f t="shared" si="2"/>
        <v>4.276069017254313</v>
      </c>
      <c r="E22" s="9">
        <v>0</v>
      </c>
      <c r="F22" s="3"/>
      <c r="G22" s="1"/>
      <c r="H22" s="3"/>
      <c r="I22" s="63"/>
      <c r="J22" s="21">
        <v>8021</v>
      </c>
      <c r="K22" s="22">
        <v>1</v>
      </c>
      <c r="L22" s="1">
        <f>K22/J22*100</f>
        <v>0.012467273407305822</v>
      </c>
      <c r="M22" s="22">
        <v>1.4</v>
      </c>
      <c r="N22" s="321">
        <f t="shared" si="3"/>
        <v>14</v>
      </c>
      <c r="O22" s="56">
        <v>2325</v>
      </c>
      <c r="P22" s="22">
        <v>249</v>
      </c>
      <c r="Q22" s="22">
        <f>P22/O22*100</f>
        <v>10.70967741935484</v>
      </c>
      <c r="R22" s="22">
        <v>7968</v>
      </c>
      <c r="S22" s="23">
        <f>IF(R22&gt;0,R22/P22*10,"")</f>
        <v>320</v>
      </c>
      <c r="T22" s="22">
        <v>2052</v>
      </c>
      <c r="U22" s="22"/>
      <c r="V22" s="22"/>
      <c r="W22" s="320"/>
      <c r="X22" s="56">
        <v>720</v>
      </c>
      <c r="Y22" s="22">
        <v>180</v>
      </c>
      <c r="Z22" s="23">
        <f>Y22/X22*100</f>
        <v>25</v>
      </c>
      <c r="AA22" s="22">
        <v>315</v>
      </c>
      <c r="AB22" s="47">
        <f>AA22/Y22*10</f>
        <v>17.5</v>
      </c>
      <c r="AC22" s="324">
        <v>212</v>
      </c>
      <c r="AD22" s="24">
        <v>140</v>
      </c>
      <c r="AE22" s="23">
        <f>AD22/AC22*100</f>
        <v>66.0377358490566</v>
      </c>
      <c r="AF22" s="24">
        <v>99.6</v>
      </c>
      <c r="AG22" s="47">
        <f>AF22/AD22*10</f>
        <v>7.114285714285714</v>
      </c>
      <c r="AH22" s="60">
        <v>0</v>
      </c>
      <c r="AI22" s="2"/>
      <c r="AJ22" s="333"/>
      <c r="AK22" s="2"/>
      <c r="AL22" s="26"/>
      <c r="AM22" s="22">
        <v>0</v>
      </c>
      <c r="AN22" s="22"/>
      <c r="AO22" s="22"/>
      <c r="AP22" s="93"/>
      <c r="AQ22" s="56">
        <v>1403</v>
      </c>
      <c r="AR22" s="22"/>
      <c r="AS22" s="23"/>
      <c r="AT22" s="22"/>
      <c r="AU22" s="47"/>
      <c r="AV22" s="56">
        <v>3</v>
      </c>
      <c r="AW22" s="22"/>
      <c r="AX22" s="23"/>
      <c r="AY22" s="22"/>
      <c r="AZ22" s="47"/>
      <c r="BA22" s="56">
        <v>42</v>
      </c>
      <c r="BB22" s="22"/>
      <c r="BC22" s="22"/>
      <c r="BD22" s="22"/>
      <c r="BE22" s="47">
        <f t="shared" si="4"/>
      </c>
      <c r="BF22" s="43">
        <v>0</v>
      </c>
      <c r="BG22" s="22"/>
      <c r="BH22" s="23"/>
      <c r="BI22" s="22"/>
      <c r="BJ22" s="3">
        <f>IF(BI22&gt;0,BI22/BG22*10,"")</f>
      </c>
    </row>
    <row r="23" spans="1:62" s="15" customFormat="1" ht="16.5" thickBot="1">
      <c r="A23" s="4" t="s">
        <v>24</v>
      </c>
      <c r="B23" s="6">
        <f t="shared" si="0"/>
        <v>21523</v>
      </c>
      <c r="C23" s="71">
        <f t="shared" si="1"/>
        <v>214</v>
      </c>
      <c r="D23" s="335">
        <f t="shared" si="2"/>
        <v>0.9942851832922919</v>
      </c>
      <c r="E23" s="9">
        <v>0</v>
      </c>
      <c r="F23" s="3"/>
      <c r="G23" s="1"/>
      <c r="H23" s="3"/>
      <c r="I23" s="63"/>
      <c r="J23" s="21">
        <v>11085</v>
      </c>
      <c r="K23" s="22"/>
      <c r="L23" s="1"/>
      <c r="M23" s="22"/>
      <c r="N23" s="321">
        <f t="shared" si="3"/>
      </c>
      <c r="O23" s="56">
        <v>9186</v>
      </c>
      <c r="P23" s="22"/>
      <c r="Q23" s="22"/>
      <c r="R23" s="22"/>
      <c r="S23" s="23">
        <f>IF(R23&gt;0,R23/P23*10,"")</f>
      </c>
      <c r="T23" s="22">
        <v>200</v>
      </c>
      <c r="U23" s="22"/>
      <c r="V23" s="22"/>
      <c r="W23" s="320">
        <f>IF(V23&gt;0,V23/U23*10,"")</f>
      </c>
      <c r="X23" s="56">
        <v>1017</v>
      </c>
      <c r="Y23" s="22">
        <v>214</v>
      </c>
      <c r="Z23" s="23">
        <f>Y23/X23*100</f>
        <v>21.04228121927237</v>
      </c>
      <c r="AA23" s="22">
        <v>299</v>
      </c>
      <c r="AB23" s="47">
        <f>AA23/Y23*10</f>
        <v>13.971962616822431</v>
      </c>
      <c r="AC23" s="324">
        <v>35</v>
      </c>
      <c r="AD23" s="24"/>
      <c r="AE23" s="23"/>
      <c r="AF23" s="24"/>
      <c r="AG23" s="47"/>
      <c r="AH23" s="60">
        <v>0</v>
      </c>
      <c r="AI23" s="2"/>
      <c r="AJ23" s="333"/>
      <c r="AK23" s="2"/>
      <c r="AL23" s="26"/>
      <c r="AM23" s="22">
        <v>0</v>
      </c>
      <c r="AN23" s="22"/>
      <c r="AO23" s="22"/>
      <c r="AP23" s="93"/>
      <c r="AQ23" s="56">
        <v>90</v>
      </c>
      <c r="AR23" s="22"/>
      <c r="AS23" s="23"/>
      <c r="AT23" s="22"/>
      <c r="AU23" s="47"/>
      <c r="AV23" s="56">
        <v>670</v>
      </c>
      <c r="AW23" s="22">
        <v>136</v>
      </c>
      <c r="AX23" s="23">
        <f>AW23/AV23*100</f>
        <v>20.298507462686565</v>
      </c>
      <c r="AY23" s="22">
        <v>2040</v>
      </c>
      <c r="AZ23" s="47">
        <f>AY23/AW23*10</f>
        <v>150</v>
      </c>
      <c r="BA23" s="56">
        <v>145</v>
      </c>
      <c r="BB23" s="22"/>
      <c r="BC23" s="22"/>
      <c r="BD23" s="22"/>
      <c r="BE23" s="47">
        <f t="shared" si="4"/>
      </c>
      <c r="BF23" s="43">
        <v>0</v>
      </c>
      <c r="BG23" s="22"/>
      <c r="BH23" s="23"/>
      <c r="BI23" s="22"/>
      <c r="BJ23" s="3"/>
    </row>
    <row r="24" spans="1:62" s="15" customFormat="1" ht="15.75">
      <c r="A24" s="4" t="s">
        <v>15</v>
      </c>
      <c r="B24" s="6">
        <f t="shared" si="0"/>
        <v>31266</v>
      </c>
      <c r="C24" s="71">
        <f t="shared" si="1"/>
        <v>513</v>
      </c>
      <c r="D24" s="335">
        <f t="shared" si="2"/>
        <v>1.6407599309153715</v>
      </c>
      <c r="E24" s="9">
        <v>200</v>
      </c>
      <c r="F24" s="3">
        <v>200</v>
      </c>
      <c r="G24" s="1">
        <f>F24/E24*100</f>
        <v>100</v>
      </c>
      <c r="H24" s="3">
        <v>280</v>
      </c>
      <c r="I24" s="63">
        <f>H24/F24*10</f>
        <v>14</v>
      </c>
      <c r="J24" s="21">
        <v>25192</v>
      </c>
      <c r="K24" s="22"/>
      <c r="L24" s="1"/>
      <c r="M24" s="22"/>
      <c r="N24" s="321">
        <f t="shared" si="3"/>
      </c>
      <c r="O24" s="56">
        <v>1083</v>
      </c>
      <c r="P24" s="22"/>
      <c r="Q24" s="22"/>
      <c r="R24" s="22"/>
      <c r="S24" s="23">
        <f>IF(R24&gt;0,R24/P24*10,"")</f>
      </c>
      <c r="T24" s="22">
        <v>3066</v>
      </c>
      <c r="U24" s="22">
        <v>27</v>
      </c>
      <c r="V24" s="22">
        <v>60</v>
      </c>
      <c r="W24" s="320">
        <f>IF(V24&gt;0,V24/U24*10,"")</f>
        <v>22.22222222222222</v>
      </c>
      <c r="X24" s="56">
        <v>1067</v>
      </c>
      <c r="Y24" s="22"/>
      <c r="Z24" s="23"/>
      <c r="AA24" s="22"/>
      <c r="AB24" s="47">
        <f>IF(AA24&gt;0,AA24/Y24*10,"")</f>
      </c>
      <c r="AC24" s="324">
        <v>628</v>
      </c>
      <c r="AD24" s="24">
        <v>286</v>
      </c>
      <c r="AE24" s="23">
        <f>AD24/AC24*100</f>
        <v>45.54140127388535</v>
      </c>
      <c r="AF24" s="24">
        <v>332</v>
      </c>
      <c r="AG24" s="47">
        <f>AF24/AD24*10</f>
        <v>11.608391608391608</v>
      </c>
      <c r="AH24" s="60">
        <v>30</v>
      </c>
      <c r="AI24" s="2"/>
      <c r="AJ24" s="333"/>
      <c r="AK24" s="2"/>
      <c r="AL24" s="26"/>
      <c r="AM24" s="22">
        <v>0</v>
      </c>
      <c r="AN24" s="22"/>
      <c r="AO24" s="22"/>
      <c r="AP24" s="93"/>
      <c r="AQ24" s="56">
        <v>3342</v>
      </c>
      <c r="AR24" s="22">
        <v>470</v>
      </c>
      <c r="AS24" s="23">
        <f>AR24/AQ24*100</f>
        <v>14.063435068821065</v>
      </c>
      <c r="AT24" s="22">
        <v>2638</v>
      </c>
      <c r="AU24" s="47">
        <f>AT24/AR24*10</f>
        <v>56.12765957446808</v>
      </c>
      <c r="AV24" s="56">
        <v>35</v>
      </c>
      <c r="AW24" s="22"/>
      <c r="AX24" s="22"/>
      <c r="AY24" s="22"/>
      <c r="AZ24" s="47">
        <f>IF(AY24&gt;0,AY24/AW24*10,"")</f>
      </c>
      <c r="BA24" s="56">
        <v>0</v>
      </c>
      <c r="BB24" s="22"/>
      <c r="BC24" s="22"/>
      <c r="BD24" s="22"/>
      <c r="BE24" s="47">
        <f t="shared" si="4"/>
      </c>
      <c r="BF24" s="42">
        <v>0</v>
      </c>
      <c r="BG24" s="22"/>
      <c r="BH24" s="23"/>
      <c r="BI24" s="22"/>
      <c r="BJ24" s="3"/>
    </row>
    <row r="25" spans="1:62" s="15" customFormat="1" ht="16.5" thickBot="1">
      <c r="A25" s="10" t="s">
        <v>43</v>
      </c>
      <c r="B25" s="11"/>
      <c r="C25" s="79"/>
      <c r="D25" s="12"/>
      <c r="E25" s="27"/>
      <c r="F25" s="80"/>
      <c r="G25" s="81"/>
      <c r="H25" s="80"/>
      <c r="I25" s="64"/>
      <c r="J25" s="314"/>
      <c r="K25" s="39"/>
      <c r="L25" s="81"/>
      <c r="M25" s="39"/>
      <c r="N25" s="524"/>
      <c r="O25" s="57"/>
      <c r="P25" s="39"/>
      <c r="Q25" s="39"/>
      <c r="R25" s="39"/>
      <c r="S25" s="50"/>
      <c r="T25" s="39"/>
      <c r="U25" s="39"/>
      <c r="V25" s="39"/>
      <c r="W25" s="322"/>
      <c r="X25" s="57"/>
      <c r="Y25" s="39"/>
      <c r="Z25" s="23"/>
      <c r="AA25" s="39"/>
      <c r="AB25" s="48"/>
      <c r="AC25" s="325"/>
      <c r="AD25" s="52"/>
      <c r="AE25" s="52"/>
      <c r="AF25" s="52"/>
      <c r="AG25" s="64"/>
      <c r="AH25" s="168"/>
      <c r="AI25" s="169"/>
      <c r="AJ25" s="169"/>
      <c r="AK25" s="169"/>
      <c r="AL25" s="170"/>
      <c r="AM25" s="22"/>
      <c r="AN25" s="22"/>
      <c r="AO25" s="22"/>
      <c r="AP25" s="93"/>
      <c r="AQ25" s="57"/>
      <c r="AR25" s="39"/>
      <c r="AS25" s="23"/>
      <c r="AT25" s="39"/>
      <c r="AU25" s="48"/>
      <c r="AV25" s="57">
        <v>186</v>
      </c>
      <c r="AW25" s="39"/>
      <c r="AX25" s="39"/>
      <c r="AY25" s="39"/>
      <c r="AZ25" s="48"/>
      <c r="BA25" s="57">
        <v>179</v>
      </c>
      <c r="BB25" s="39">
        <v>2</v>
      </c>
      <c r="BC25" s="50">
        <f>BB25/BA25*100</f>
        <v>1.1173184357541899</v>
      </c>
      <c r="BD25" s="39">
        <v>120</v>
      </c>
      <c r="BE25" s="48">
        <f>BD25/BB25*10</f>
        <v>600</v>
      </c>
      <c r="BF25" s="43"/>
      <c r="BG25" s="22"/>
      <c r="BH25" s="23"/>
      <c r="BI25" s="22"/>
      <c r="BJ25" s="3">
        <f>IF(BI25&gt;0,BI25/BG25*10,"")</f>
      </c>
    </row>
    <row r="26" spans="1:62" s="15" customFormat="1" ht="16.5" thickBot="1">
      <c r="A26" s="28" t="s">
        <v>25</v>
      </c>
      <c r="B26" s="13">
        <f>SUM(B4:B25)</f>
        <v>261711</v>
      </c>
      <c r="C26" s="82">
        <f>SUM(C4:C25)</f>
        <v>9274</v>
      </c>
      <c r="D26" s="14">
        <f>C26/B26*100</f>
        <v>3.5436034404362062</v>
      </c>
      <c r="E26" s="29">
        <f>SUM(E4:E24)</f>
        <v>3565</v>
      </c>
      <c r="F26" s="83">
        <f>SUM(F4:F24)</f>
        <v>3565</v>
      </c>
      <c r="G26" s="30">
        <f>F26/E26*100</f>
        <v>100</v>
      </c>
      <c r="H26" s="83">
        <f>SUM(H4:H24)</f>
        <v>5291</v>
      </c>
      <c r="I26" s="31">
        <f>H26/F26*10</f>
        <v>14.841514726507715</v>
      </c>
      <c r="J26" s="315">
        <f>SUM(J4:J24)</f>
        <v>213120</v>
      </c>
      <c r="K26" s="315">
        <f>SUM(K5:K24)</f>
        <v>1</v>
      </c>
      <c r="L26" s="316">
        <f>K26/J26*100</f>
        <v>0.0004692192192192192</v>
      </c>
      <c r="M26" s="315">
        <f>SUM(M5:M24)</f>
        <v>1.4</v>
      </c>
      <c r="N26" s="525">
        <f>IF(M26&gt;0,M26/K26*10,"")</f>
        <v>14</v>
      </c>
      <c r="O26" s="315">
        <f>SUM(O4:O24)</f>
        <v>12594</v>
      </c>
      <c r="P26" s="315">
        <f>SUM(P5:P24)</f>
        <v>249</v>
      </c>
      <c r="Q26" s="315">
        <f>P26/O26*100</f>
        <v>1.9771319676036208</v>
      </c>
      <c r="R26" s="315">
        <f>SUM(R5:R24)</f>
        <v>7968</v>
      </c>
      <c r="S26" s="317">
        <f>IF(R26&gt;0,R26/P26*10,"")</f>
        <v>320</v>
      </c>
      <c r="T26" s="315">
        <f>SUM(T4:T24)</f>
        <v>8197</v>
      </c>
      <c r="U26" s="315">
        <f>SUM(U5:U24)</f>
        <v>27</v>
      </c>
      <c r="V26" s="315">
        <f>SUM(V5:V24)</f>
        <v>60</v>
      </c>
      <c r="W26" s="323">
        <f>IF(V26&gt;0,V26/U26*10,"")</f>
        <v>22.22222222222222</v>
      </c>
      <c r="X26" s="315">
        <f>SUM(X4:X24)</f>
        <v>11658</v>
      </c>
      <c r="Y26" s="315">
        <f>SUM(Y5:Y24)</f>
        <v>2305</v>
      </c>
      <c r="Z26" s="331">
        <f>Y26/X26*100</f>
        <v>19.771830502659117</v>
      </c>
      <c r="AA26" s="315">
        <f>SUM(AA5:AA24)</f>
        <v>3167</v>
      </c>
      <c r="AB26" s="318">
        <f>IF(AA26&gt;0,AA26/Y26*10,"")</f>
        <v>13.739696312364424</v>
      </c>
      <c r="AC26" s="313">
        <f>SUM(AC4:AC24)</f>
        <v>7997</v>
      </c>
      <c r="AD26" s="40">
        <f>SUM(AD5:AD24)</f>
        <v>2192</v>
      </c>
      <c r="AE26" s="66">
        <f>AD26/AC26*100</f>
        <v>27.410278854570464</v>
      </c>
      <c r="AF26" s="40">
        <f>SUM(AF5:AF24)</f>
        <v>1167.6</v>
      </c>
      <c r="AG26" s="65">
        <f>AF26/AD26*10</f>
        <v>5.326642335766422</v>
      </c>
      <c r="AH26" s="29">
        <f>SUM(AH5:AH24)</f>
        <v>4206</v>
      </c>
      <c r="AI26" s="83">
        <f>SUM(AI5:AI24)</f>
        <v>935</v>
      </c>
      <c r="AJ26" s="173">
        <f>AI26/AH26*100</f>
        <v>22.2301474084641</v>
      </c>
      <c r="AK26" s="83">
        <f>SUM(AK5:AK24)</f>
        <v>845</v>
      </c>
      <c r="AL26" s="171">
        <f>AK26/AI26*10</f>
        <v>9.037433155080214</v>
      </c>
      <c r="AM26" s="32">
        <f>SUM(AM4:AM24)</f>
        <v>374</v>
      </c>
      <c r="AN26" s="33"/>
      <c r="AO26" s="33"/>
      <c r="AP26" s="97"/>
      <c r="AQ26" s="58">
        <f>SUM(AQ4:AQ24)</f>
        <v>12146</v>
      </c>
      <c r="AR26" s="40">
        <f>SUM(AR4:AR24)</f>
        <v>1312</v>
      </c>
      <c r="AS26" s="66">
        <f>AR26/AQ26*100</f>
        <v>10.80191009385806</v>
      </c>
      <c r="AT26" s="40">
        <f>SUM(AT4:AT24)</f>
        <v>19197</v>
      </c>
      <c r="AU26" s="65">
        <f>AT26/AR26*10</f>
        <v>146.3185975609756</v>
      </c>
      <c r="AV26" s="95">
        <f>SUM(AV5:AV25)</f>
        <v>1433.4</v>
      </c>
      <c r="AW26" s="84">
        <f>SUM(AW5:AW24)</f>
        <v>259</v>
      </c>
      <c r="AX26" s="53">
        <f>AW26/AV26*100</f>
        <v>18.068927026649924</v>
      </c>
      <c r="AY26" s="84">
        <f>SUM(AY5:AY24)</f>
        <v>4146</v>
      </c>
      <c r="AZ26" s="49">
        <f>IF(AY26&gt;0,AY26/AW26*10,"")</f>
        <v>160.0772200772201</v>
      </c>
      <c r="BA26" s="58">
        <f>SUM(BA4:BA25)</f>
        <v>1704.6</v>
      </c>
      <c r="BB26" s="40">
        <f>SUM(BB4:BB25)</f>
        <v>513</v>
      </c>
      <c r="BC26" s="41">
        <f>BB26/BA26*100</f>
        <v>30.095036958817317</v>
      </c>
      <c r="BD26" s="40">
        <f>SUM(BD4:BD25)</f>
        <v>16950</v>
      </c>
      <c r="BE26" s="49">
        <f>BD26/BB26*10</f>
        <v>330.4093567251462</v>
      </c>
      <c r="BF26" s="44">
        <f>SUM(BF4:BF25)</f>
        <v>3</v>
      </c>
      <c r="BG26" s="33">
        <f>SUM(BG4:BG25)</f>
        <v>0</v>
      </c>
      <c r="BH26" s="35">
        <f>BG26/BF26*100</f>
        <v>0</v>
      </c>
      <c r="BI26" s="33">
        <f>SUM(BI4:BI25)</f>
        <v>0</v>
      </c>
      <c r="BJ26" s="34" t="e">
        <f>BI26/BG26*10</f>
        <v>#DIV/0!</v>
      </c>
    </row>
    <row r="27" spans="1:62" s="15" customFormat="1" ht="16.5" thickBot="1">
      <c r="A27" s="88" t="s">
        <v>16</v>
      </c>
      <c r="B27" s="685">
        <f>SUM(B7:B26)</f>
        <v>508792</v>
      </c>
      <c r="C27" s="685">
        <f>SUM(C7:C26)</f>
        <v>17039</v>
      </c>
      <c r="D27" s="686">
        <f>C27/B27*100</f>
        <v>3.3489127187534398</v>
      </c>
      <c r="E27" s="685">
        <f>SUM(E6:E26)</f>
        <v>5986</v>
      </c>
      <c r="F27" s="687">
        <f>SUM(F6:F26)</f>
        <v>5986</v>
      </c>
      <c r="G27" s="688">
        <f>F27/E27*100</f>
        <v>100</v>
      </c>
      <c r="H27" s="687">
        <f>SUM(H6:H26)</f>
        <v>8722</v>
      </c>
      <c r="I27" s="689">
        <f>H27/F27*10</f>
        <v>14.57066488473104</v>
      </c>
      <c r="J27" s="690">
        <f>SUM(J6:J26)</f>
        <v>419471</v>
      </c>
      <c r="K27" s="690">
        <f>SUM(K7:K26)</f>
        <v>2</v>
      </c>
      <c r="L27" s="691">
        <f>K27/J27*100</f>
        <v>0.0004767910058144663</v>
      </c>
      <c r="M27" s="690">
        <f>SUM(M7:M26)</f>
        <v>2.8</v>
      </c>
      <c r="N27" s="692">
        <f>IF(M27&gt;0,M27/K27*10,"")</f>
        <v>14</v>
      </c>
      <c r="O27" s="690">
        <f>SUM(O6:O26)</f>
        <v>25188</v>
      </c>
      <c r="P27" s="690">
        <f>SUM(P7:P26)</f>
        <v>498</v>
      </c>
      <c r="Q27" s="690">
        <f>SUM(Q7:Q26)</f>
        <v>12.68680938695846</v>
      </c>
      <c r="R27" s="692">
        <f>IF(Q27&gt;0,Q27/P27*10,"")</f>
        <v>0.25475520857346307</v>
      </c>
      <c r="S27" s="690">
        <f>SUM(S6:S26)</f>
        <v>640</v>
      </c>
      <c r="T27" s="690">
        <f>SUM(T7:T26)</f>
        <v>16244</v>
      </c>
      <c r="U27" s="690">
        <f>SUM(U7:U26)</f>
        <v>54</v>
      </c>
      <c r="V27" s="693">
        <f>IF(U27&gt;0,U27/T27*10,"")</f>
        <v>0.03324304358532381</v>
      </c>
      <c r="W27" s="694">
        <f>SUM(W6:W26)</f>
        <v>44.44444444444444</v>
      </c>
      <c r="X27" s="695">
        <f>SUM(X7:X26)</f>
        <v>23083</v>
      </c>
      <c r="Y27" s="696">
        <f>X27/W27*100</f>
        <v>51936.75000000001</v>
      </c>
      <c r="Z27" s="695">
        <f>SUM(Z7:Z26)</f>
        <v>206.24637323643057</v>
      </c>
      <c r="AA27" s="697">
        <f>IF(Z27&gt;0,Z27/X27*10,"")</f>
        <v>0.08934989959555975</v>
      </c>
      <c r="AB27" s="698">
        <f>SUM(AB6:AB26)</f>
        <v>104.70466600700152</v>
      </c>
      <c r="AC27" s="690">
        <f>SUM(AC7:AC26)</f>
        <v>15551</v>
      </c>
      <c r="AD27" s="690">
        <f>SUM(AD7:AD26)</f>
        <v>4384</v>
      </c>
      <c r="AE27" s="693">
        <f>AD27/AC27*10</f>
        <v>2.8191113111696997</v>
      </c>
      <c r="AF27" s="685">
        <f>SUM(AF7:AF26)</f>
        <v>2335.2</v>
      </c>
      <c r="AG27" s="687">
        <f>SUM(AG7:AG26)</f>
        <v>51.04124010483776</v>
      </c>
      <c r="AH27" s="699">
        <f>AG27/AF27*100</f>
        <v>2.185733132272943</v>
      </c>
      <c r="AI27" s="700">
        <f>SUM(AI7:AI26)</f>
        <v>1505</v>
      </c>
      <c r="AJ27" s="701">
        <f>AI27/AG27*10</f>
        <v>294.8596070371249</v>
      </c>
      <c r="AK27" s="694">
        <f>SUM(AK6:AK26)</f>
        <v>1325</v>
      </c>
      <c r="AL27" s="695">
        <f>SUM(AL7:AL26)</f>
        <v>25.9263220439691</v>
      </c>
      <c r="AM27" s="702">
        <f>AL27/AK27*100</f>
        <v>1.9567035504882342</v>
      </c>
      <c r="AN27" s="695">
        <f>SUM(AN7:AN26)</f>
        <v>0</v>
      </c>
      <c r="AO27" s="697">
        <f>AN27/AL27*10</f>
        <v>0</v>
      </c>
      <c r="AP27" s="98"/>
      <c r="AQ27" s="92">
        <v>9943</v>
      </c>
      <c r="AR27" s="91">
        <v>1269</v>
      </c>
      <c r="AS27" s="89">
        <v>12.762747661671527</v>
      </c>
      <c r="AT27" s="91">
        <v>13065</v>
      </c>
      <c r="AU27" s="99">
        <v>102.95508274231679</v>
      </c>
      <c r="AV27" s="92">
        <v>1514.8</v>
      </c>
      <c r="AW27" s="91">
        <v>45</v>
      </c>
      <c r="AX27" s="91">
        <v>2.970689199894376</v>
      </c>
      <c r="AY27" s="91">
        <v>992</v>
      </c>
      <c r="AZ27" s="90">
        <v>220.44444444444446</v>
      </c>
      <c r="BA27" s="92">
        <v>1622.2</v>
      </c>
      <c r="BB27" s="91">
        <v>109.5</v>
      </c>
      <c r="BC27" s="89">
        <v>6.750092467020097</v>
      </c>
      <c r="BD27" s="91">
        <v>2358</v>
      </c>
      <c r="BE27" s="90">
        <v>215.34246575342465</v>
      </c>
      <c r="BF27" s="45">
        <v>3</v>
      </c>
      <c r="BG27" s="36"/>
      <c r="BH27" s="37"/>
      <c r="BI27" s="36"/>
      <c r="BJ27" s="36"/>
    </row>
    <row r="28" spans="10:57" ht="12.75"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</sheetData>
  <sheetProtection/>
  <mergeCells count="16">
    <mergeCell ref="B1:AD1"/>
    <mergeCell ref="AE1:AG1"/>
    <mergeCell ref="BF2:BJ2"/>
    <mergeCell ref="AM2:AP2"/>
    <mergeCell ref="AQ2:AU2"/>
    <mergeCell ref="AV2:AZ2"/>
    <mergeCell ref="BA2:BE2"/>
    <mergeCell ref="A2:A3"/>
    <mergeCell ref="E2:I2"/>
    <mergeCell ref="AC2:AG2"/>
    <mergeCell ref="AH2:AL2"/>
    <mergeCell ref="J2:N2"/>
    <mergeCell ref="O2:S2"/>
    <mergeCell ref="T2:W2"/>
    <mergeCell ref="X2:AB2"/>
    <mergeCell ref="B2:D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8" r:id="rId1"/>
  <colBreaks count="1" manualBreakCount="1">
    <brk id="33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workbookViewId="0" topLeftCell="A1">
      <selection activeCell="K25" sqref="K25"/>
    </sheetView>
  </sheetViews>
  <sheetFormatPr defaultColWidth="9.00390625" defaultRowHeight="12.75"/>
  <cols>
    <col min="1" max="1" width="25.25390625" style="0" customWidth="1"/>
    <col min="2" max="2" width="9.625" style="0" hidden="1" customWidth="1"/>
    <col min="3" max="3" width="12.00390625" style="0" hidden="1" customWidth="1"/>
    <col min="4" max="4" width="11.25390625" style="0" hidden="1" customWidth="1"/>
    <col min="5" max="5" width="9.00390625" style="0" hidden="1" customWidth="1"/>
    <col min="6" max="6" width="9.875" style="0" customWidth="1"/>
    <col min="7" max="7" width="10.875" style="0" customWidth="1"/>
    <col min="8" max="8" width="10.375" style="0" customWidth="1"/>
    <col min="9" max="9" width="9.25390625" style="0" customWidth="1"/>
    <col min="10" max="10" width="13.00390625" style="0" customWidth="1"/>
    <col min="11" max="11" width="13.375" style="0" customWidth="1"/>
    <col min="12" max="12" width="7.125" style="0" customWidth="1"/>
  </cols>
  <sheetData>
    <row r="1" spans="1:11" ht="20.25">
      <c r="A1" s="567" t="s">
        <v>81</v>
      </c>
      <c r="B1" s="568"/>
      <c r="C1" s="568"/>
      <c r="D1" s="568"/>
      <c r="E1" s="568"/>
      <c r="F1" s="568"/>
      <c r="G1" s="569"/>
      <c r="H1" s="570"/>
      <c r="I1" s="570"/>
      <c r="J1" s="570"/>
      <c r="K1" s="570"/>
    </row>
    <row r="2" spans="1:12" ht="21" thickBot="1">
      <c r="A2" s="228"/>
      <c r="F2" s="579"/>
      <c r="G2" s="579"/>
      <c r="H2" s="580"/>
      <c r="I2" s="580"/>
      <c r="K2" s="571">
        <v>43712</v>
      </c>
      <c r="L2" s="572"/>
    </row>
    <row r="3" spans="1:12" ht="18.75">
      <c r="A3" s="581" t="s">
        <v>82</v>
      </c>
      <c r="B3" s="581" t="s">
        <v>83</v>
      </c>
      <c r="C3" s="581"/>
      <c r="D3" s="581"/>
      <c r="E3" s="581"/>
      <c r="F3" s="581"/>
      <c r="G3" s="581"/>
      <c r="H3" s="581"/>
      <c r="I3" s="581"/>
      <c r="J3" s="573" t="s">
        <v>84</v>
      </c>
      <c r="K3" s="574"/>
      <c r="L3" s="575"/>
    </row>
    <row r="4" spans="1:12" ht="19.5" thickBot="1">
      <c r="A4" s="582"/>
      <c r="B4" s="584" t="s">
        <v>85</v>
      </c>
      <c r="C4" s="582"/>
      <c r="D4" s="582"/>
      <c r="E4" s="582"/>
      <c r="F4" s="584" t="s">
        <v>86</v>
      </c>
      <c r="G4" s="582"/>
      <c r="H4" s="582"/>
      <c r="I4" s="584"/>
      <c r="J4" s="576"/>
      <c r="K4" s="577"/>
      <c r="L4" s="578"/>
    </row>
    <row r="5" spans="1:12" ht="19.5" thickBot="1">
      <c r="A5" s="583"/>
      <c r="B5" s="501" t="s">
        <v>87</v>
      </c>
      <c r="C5" s="501" t="s">
        <v>88</v>
      </c>
      <c r="D5" s="501" t="s">
        <v>89</v>
      </c>
      <c r="E5" s="501" t="s">
        <v>1</v>
      </c>
      <c r="F5" s="501" t="s">
        <v>87</v>
      </c>
      <c r="G5" s="501" t="s">
        <v>88</v>
      </c>
      <c r="H5" s="501" t="s">
        <v>89</v>
      </c>
      <c r="I5" s="501" t="s">
        <v>1</v>
      </c>
      <c r="J5" s="229" t="s">
        <v>87</v>
      </c>
      <c r="K5" s="230" t="s">
        <v>90</v>
      </c>
      <c r="L5" s="231" t="s">
        <v>1</v>
      </c>
    </row>
    <row r="6" spans="1:12" ht="18.75">
      <c r="A6" s="510" t="s">
        <v>2</v>
      </c>
      <c r="B6" s="354">
        <v>299</v>
      </c>
      <c r="C6" s="355">
        <v>299</v>
      </c>
      <c r="D6" s="232">
        <v>299</v>
      </c>
      <c r="E6" s="233">
        <f aca="true" t="shared" si="0" ref="E6:E27">D6/B6*100</f>
        <v>100</v>
      </c>
      <c r="F6" s="234"/>
      <c r="G6" s="235"/>
      <c r="H6" s="235"/>
      <c r="I6" s="236"/>
      <c r="J6" s="237">
        <v>800</v>
      </c>
      <c r="K6" s="238">
        <v>400</v>
      </c>
      <c r="L6" s="239">
        <f aca="true" t="shared" si="1" ref="L6:L27">K6/J6*100</f>
        <v>50</v>
      </c>
    </row>
    <row r="7" spans="1:12" ht="18.75">
      <c r="A7" s="511" t="s">
        <v>18</v>
      </c>
      <c r="B7" s="354">
        <v>2978</v>
      </c>
      <c r="C7" s="336">
        <v>2978</v>
      </c>
      <c r="D7" s="241">
        <v>2978</v>
      </c>
      <c r="E7" s="242">
        <f t="shared" si="0"/>
        <v>100</v>
      </c>
      <c r="F7" s="354">
        <v>4599</v>
      </c>
      <c r="G7" s="336">
        <v>4599</v>
      </c>
      <c r="H7" s="336">
        <v>4599</v>
      </c>
      <c r="I7" s="242">
        <f aca="true" t="shared" si="2" ref="I7:I27">H7/F7*100</f>
        <v>100</v>
      </c>
      <c r="J7" s="243">
        <v>4770</v>
      </c>
      <c r="K7" s="244">
        <v>4199</v>
      </c>
      <c r="L7" s="239">
        <f t="shared" si="1"/>
        <v>88.0293501048218</v>
      </c>
    </row>
    <row r="8" spans="1:12" ht="18.75">
      <c r="A8" s="511" t="s">
        <v>19</v>
      </c>
      <c r="B8" s="354">
        <v>3451</v>
      </c>
      <c r="C8" s="336">
        <v>3451</v>
      </c>
      <c r="D8" s="241">
        <v>3451</v>
      </c>
      <c r="E8" s="242">
        <f t="shared" si="0"/>
        <v>100</v>
      </c>
      <c r="F8" s="354">
        <v>2795</v>
      </c>
      <c r="G8" s="336">
        <v>2795</v>
      </c>
      <c r="H8" s="336">
        <v>2795</v>
      </c>
      <c r="I8" s="242">
        <f t="shared" si="2"/>
        <v>100</v>
      </c>
      <c r="J8" s="243">
        <v>8116</v>
      </c>
      <c r="K8" s="244">
        <v>4160</v>
      </c>
      <c r="L8" s="239">
        <f t="shared" si="1"/>
        <v>51.25677673730902</v>
      </c>
    </row>
    <row r="9" spans="1:12" ht="18.75">
      <c r="A9" s="511" t="s">
        <v>3</v>
      </c>
      <c r="B9" s="354">
        <v>3553</v>
      </c>
      <c r="C9" s="336">
        <v>3553</v>
      </c>
      <c r="D9" s="241">
        <v>3553</v>
      </c>
      <c r="E9" s="242">
        <f t="shared" si="0"/>
        <v>100</v>
      </c>
      <c r="F9" s="354">
        <v>3125</v>
      </c>
      <c r="G9" s="336">
        <v>3125</v>
      </c>
      <c r="H9" s="336">
        <v>3125</v>
      </c>
      <c r="I9" s="242">
        <f t="shared" si="2"/>
        <v>100</v>
      </c>
      <c r="J9" s="243">
        <v>8866</v>
      </c>
      <c r="K9" s="244">
        <v>5140</v>
      </c>
      <c r="L9" s="239">
        <f t="shared" si="1"/>
        <v>57.97428378073539</v>
      </c>
    </row>
    <row r="10" spans="1:16" ht="18.75">
      <c r="A10" s="511" t="s">
        <v>4</v>
      </c>
      <c r="B10" s="354">
        <v>1122</v>
      </c>
      <c r="C10" s="336">
        <v>1122</v>
      </c>
      <c r="D10" s="241">
        <v>1122</v>
      </c>
      <c r="E10" s="242">
        <f t="shared" si="0"/>
        <v>100</v>
      </c>
      <c r="F10" s="354">
        <v>376</v>
      </c>
      <c r="G10" s="336">
        <v>376</v>
      </c>
      <c r="H10" s="336">
        <v>376</v>
      </c>
      <c r="I10" s="242">
        <f t="shared" si="2"/>
        <v>100</v>
      </c>
      <c r="J10" s="243">
        <v>26996</v>
      </c>
      <c r="K10" s="244">
        <v>9203</v>
      </c>
      <c r="L10" s="239">
        <f t="shared" si="1"/>
        <v>34.090235590457844</v>
      </c>
      <c r="P10" t="s">
        <v>94</v>
      </c>
    </row>
    <row r="11" spans="1:12" ht="18.75">
      <c r="A11" s="511" t="s">
        <v>20</v>
      </c>
      <c r="B11" s="354">
        <v>3230</v>
      </c>
      <c r="C11" s="336">
        <v>3230</v>
      </c>
      <c r="D11" s="241">
        <v>3230</v>
      </c>
      <c r="E11" s="242">
        <f t="shared" si="0"/>
        <v>100</v>
      </c>
      <c r="F11" s="354">
        <v>8426</v>
      </c>
      <c r="G11" s="336">
        <v>6200</v>
      </c>
      <c r="H11" s="336">
        <v>5580</v>
      </c>
      <c r="I11" s="242">
        <f t="shared" si="2"/>
        <v>66.22359363873724</v>
      </c>
      <c r="J11" s="243">
        <v>20955</v>
      </c>
      <c r="K11" s="244">
        <v>19700</v>
      </c>
      <c r="L11" s="239">
        <f t="shared" si="1"/>
        <v>94.01097590073968</v>
      </c>
    </row>
    <row r="12" spans="1:12" ht="18.75">
      <c r="A12" s="511" t="s">
        <v>5</v>
      </c>
      <c r="B12" s="354">
        <v>3911</v>
      </c>
      <c r="C12" s="336">
        <v>3911</v>
      </c>
      <c r="D12" s="241">
        <v>3911</v>
      </c>
      <c r="E12" s="242">
        <f t="shared" si="0"/>
        <v>100</v>
      </c>
      <c r="F12" s="354">
        <v>3792</v>
      </c>
      <c r="G12" s="336">
        <v>3500</v>
      </c>
      <c r="H12" s="336">
        <v>3500</v>
      </c>
      <c r="I12" s="242">
        <f t="shared" si="2"/>
        <v>92.29957805907173</v>
      </c>
      <c r="J12" s="243">
        <v>27225</v>
      </c>
      <c r="K12" s="244">
        <v>8739</v>
      </c>
      <c r="L12" s="239">
        <f t="shared" si="1"/>
        <v>32.099173553719005</v>
      </c>
    </row>
    <row r="13" spans="1:12" ht="18.75">
      <c r="A13" s="511" t="s">
        <v>6</v>
      </c>
      <c r="B13" s="354">
        <v>1508</v>
      </c>
      <c r="C13" s="336">
        <v>1508</v>
      </c>
      <c r="D13" s="241">
        <v>1508</v>
      </c>
      <c r="E13" s="242">
        <f t="shared" si="0"/>
        <v>100</v>
      </c>
      <c r="F13" s="354">
        <v>3091</v>
      </c>
      <c r="G13" s="336">
        <v>3091</v>
      </c>
      <c r="H13" s="336">
        <v>3091</v>
      </c>
      <c r="I13" s="242">
        <f t="shared" si="2"/>
        <v>100</v>
      </c>
      <c r="J13" s="243">
        <v>63973</v>
      </c>
      <c r="K13" s="244">
        <v>17782</v>
      </c>
      <c r="L13" s="239">
        <f t="shared" si="1"/>
        <v>27.796101480312007</v>
      </c>
    </row>
    <row r="14" spans="1:12" ht="18.75">
      <c r="A14" s="511" t="s">
        <v>7</v>
      </c>
      <c r="B14" s="354">
        <v>2061</v>
      </c>
      <c r="C14" s="336">
        <v>2061</v>
      </c>
      <c r="D14" s="241">
        <v>2061</v>
      </c>
      <c r="E14" s="242">
        <f t="shared" si="0"/>
        <v>100</v>
      </c>
      <c r="F14" s="354">
        <v>1083</v>
      </c>
      <c r="G14" s="336">
        <v>1083</v>
      </c>
      <c r="H14" s="336">
        <v>1083</v>
      </c>
      <c r="I14" s="242">
        <f t="shared" si="2"/>
        <v>100</v>
      </c>
      <c r="J14" s="243">
        <v>17382</v>
      </c>
      <c r="K14" s="244">
        <v>9500</v>
      </c>
      <c r="L14" s="239">
        <f t="shared" si="1"/>
        <v>54.65424001840985</v>
      </c>
    </row>
    <row r="15" spans="1:12" ht="18.75">
      <c r="A15" s="511" t="s">
        <v>8</v>
      </c>
      <c r="B15" s="354">
        <v>455</v>
      </c>
      <c r="C15" s="336">
        <v>455</v>
      </c>
      <c r="D15" s="241">
        <v>455</v>
      </c>
      <c r="E15" s="242">
        <f t="shared" si="0"/>
        <v>100</v>
      </c>
      <c r="F15" s="354">
        <v>1447</v>
      </c>
      <c r="G15" s="336">
        <v>1447</v>
      </c>
      <c r="H15" s="336">
        <v>1447</v>
      </c>
      <c r="I15" s="242">
        <f t="shared" si="2"/>
        <v>100</v>
      </c>
      <c r="J15" s="243">
        <v>18821</v>
      </c>
      <c r="K15" s="244">
        <v>15250</v>
      </c>
      <c r="L15" s="239">
        <f t="shared" si="1"/>
        <v>81.026512937676</v>
      </c>
    </row>
    <row r="16" spans="1:12" ht="18.75">
      <c r="A16" s="511" t="s">
        <v>9</v>
      </c>
      <c r="B16" s="354">
        <v>3063</v>
      </c>
      <c r="C16" s="336">
        <v>3063</v>
      </c>
      <c r="D16" s="241">
        <v>3063</v>
      </c>
      <c r="E16" s="242">
        <f t="shared" si="0"/>
        <v>100</v>
      </c>
      <c r="F16" s="354">
        <v>920</v>
      </c>
      <c r="G16" s="336">
        <v>920</v>
      </c>
      <c r="H16" s="336">
        <v>920</v>
      </c>
      <c r="I16" s="242">
        <f t="shared" si="2"/>
        <v>100</v>
      </c>
      <c r="J16" s="243">
        <v>25319</v>
      </c>
      <c r="K16" s="244">
        <v>21486</v>
      </c>
      <c r="L16" s="239">
        <f t="shared" si="1"/>
        <v>84.86117145226905</v>
      </c>
    </row>
    <row r="17" spans="1:12" ht="18.75">
      <c r="A17" s="511" t="s">
        <v>10</v>
      </c>
      <c r="B17" s="354">
        <v>1899</v>
      </c>
      <c r="C17" s="336">
        <v>1899</v>
      </c>
      <c r="D17" s="241">
        <v>1899</v>
      </c>
      <c r="E17" s="242">
        <f t="shared" si="0"/>
        <v>100</v>
      </c>
      <c r="F17" s="354">
        <v>323</v>
      </c>
      <c r="G17" s="336">
        <v>323</v>
      </c>
      <c r="H17" s="336">
        <v>323</v>
      </c>
      <c r="I17" s="242">
        <f t="shared" si="2"/>
        <v>100</v>
      </c>
      <c r="J17" s="243">
        <v>13600</v>
      </c>
      <c r="K17" s="244">
        <v>10600</v>
      </c>
      <c r="L17" s="239">
        <f t="shared" si="1"/>
        <v>77.94117647058823</v>
      </c>
    </row>
    <row r="18" spans="1:12" ht="18.75">
      <c r="A18" s="511" t="s">
        <v>21</v>
      </c>
      <c r="B18" s="354">
        <v>4581</v>
      </c>
      <c r="C18" s="336">
        <v>4581</v>
      </c>
      <c r="D18" s="241">
        <v>4581</v>
      </c>
      <c r="E18" s="242">
        <f t="shared" si="0"/>
        <v>100</v>
      </c>
      <c r="F18" s="354">
        <v>770</v>
      </c>
      <c r="G18" s="336">
        <v>770</v>
      </c>
      <c r="H18" s="336">
        <v>770</v>
      </c>
      <c r="I18" s="242">
        <f t="shared" si="2"/>
        <v>100</v>
      </c>
      <c r="J18" s="243">
        <v>33848</v>
      </c>
      <c r="K18" s="244">
        <v>16172</v>
      </c>
      <c r="L18" s="239">
        <f t="shared" si="1"/>
        <v>47.77830300165446</v>
      </c>
    </row>
    <row r="19" spans="1:12" ht="18.75">
      <c r="A19" s="511" t="s">
        <v>11</v>
      </c>
      <c r="B19" s="354">
        <v>2222</v>
      </c>
      <c r="C19" s="336">
        <v>2222</v>
      </c>
      <c r="D19" s="241">
        <v>2222</v>
      </c>
      <c r="E19" s="242">
        <f t="shared" si="0"/>
        <v>100</v>
      </c>
      <c r="F19" s="354">
        <v>2625</v>
      </c>
      <c r="G19" s="336">
        <v>2625</v>
      </c>
      <c r="H19" s="336">
        <v>2625</v>
      </c>
      <c r="I19" s="242">
        <f t="shared" si="2"/>
        <v>100</v>
      </c>
      <c r="J19" s="243">
        <v>15246</v>
      </c>
      <c r="K19" s="244">
        <v>4237</v>
      </c>
      <c r="L19" s="239">
        <f t="shared" si="1"/>
        <v>27.790895972714154</v>
      </c>
    </row>
    <row r="20" spans="1:12" ht="18.75">
      <c r="A20" s="511" t="s">
        <v>12</v>
      </c>
      <c r="B20" s="354">
        <v>2321</v>
      </c>
      <c r="C20" s="336">
        <v>2321</v>
      </c>
      <c r="D20" s="241">
        <v>2321</v>
      </c>
      <c r="E20" s="242">
        <f t="shared" si="0"/>
        <v>100</v>
      </c>
      <c r="F20" s="354">
        <v>2945</v>
      </c>
      <c r="G20" s="336">
        <v>2945</v>
      </c>
      <c r="H20" s="336">
        <v>2945</v>
      </c>
      <c r="I20" s="242">
        <f t="shared" si="2"/>
        <v>100</v>
      </c>
      <c r="J20" s="243">
        <v>23004</v>
      </c>
      <c r="K20" s="244">
        <v>7820</v>
      </c>
      <c r="L20" s="239">
        <f t="shared" si="1"/>
        <v>33.99408798469831</v>
      </c>
    </row>
    <row r="21" spans="1:12" ht="18.75">
      <c r="A21" s="240" t="s">
        <v>22</v>
      </c>
      <c r="B21" s="354">
        <v>1057</v>
      </c>
      <c r="C21" s="336">
        <v>1057</v>
      </c>
      <c r="D21" s="241">
        <v>1057</v>
      </c>
      <c r="E21" s="242">
        <f t="shared" si="0"/>
        <v>100</v>
      </c>
      <c r="F21" s="354">
        <v>3409</v>
      </c>
      <c r="G21" s="336">
        <v>3409</v>
      </c>
      <c r="H21" s="336">
        <v>3409</v>
      </c>
      <c r="I21" s="242">
        <f t="shared" si="2"/>
        <v>100</v>
      </c>
      <c r="J21" s="243">
        <v>50885</v>
      </c>
      <c r="K21" s="244">
        <v>23000</v>
      </c>
      <c r="L21" s="239">
        <f t="shared" si="1"/>
        <v>45.19996069568635</v>
      </c>
    </row>
    <row r="22" spans="1:12" ht="18.75">
      <c r="A22" s="240" t="s">
        <v>23</v>
      </c>
      <c r="B22" s="354">
        <v>4412</v>
      </c>
      <c r="C22" s="336">
        <v>4412</v>
      </c>
      <c r="D22" s="241">
        <v>4412</v>
      </c>
      <c r="E22" s="242">
        <f t="shared" si="0"/>
        <v>100</v>
      </c>
      <c r="F22" s="354">
        <v>2880</v>
      </c>
      <c r="G22" s="336">
        <v>1600</v>
      </c>
      <c r="H22" s="336">
        <v>1600</v>
      </c>
      <c r="I22" s="242">
        <f t="shared" si="2"/>
        <v>55.55555555555556</v>
      </c>
      <c r="J22" s="243">
        <v>21591</v>
      </c>
      <c r="K22" s="244">
        <v>20000</v>
      </c>
      <c r="L22" s="239">
        <f t="shared" si="1"/>
        <v>92.6311889213098</v>
      </c>
    </row>
    <row r="23" spans="1:12" ht="18.75">
      <c r="A23" s="240" t="s">
        <v>13</v>
      </c>
      <c r="B23" s="354">
        <v>3301</v>
      </c>
      <c r="C23" s="336">
        <v>3301</v>
      </c>
      <c r="D23" s="241">
        <v>3301</v>
      </c>
      <c r="E23" s="242">
        <f t="shared" si="0"/>
        <v>100</v>
      </c>
      <c r="F23" s="354">
        <v>883</v>
      </c>
      <c r="G23" s="336">
        <v>883</v>
      </c>
      <c r="H23" s="336">
        <v>883</v>
      </c>
      <c r="I23" s="242">
        <f t="shared" si="2"/>
        <v>100</v>
      </c>
      <c r="J23" s="243">
        <v>12126</v>
      </c>
      <c r="K23" s="244">
        <v>5702</v>
      </c>
      <c r="L23" s="239">
        <f t="shared" si="1"/>
        <v>47.02292594425202</v>
      </c>
    </row>
    <row r="24" spans="1:12" ht="18.75">
      <c r="A24" s="240" t="s">
        <v>14</v>
      </c>
      <c r="B24" s="354">
        <v>3710</v>
      </c>
      <c r="C24" s="336">
        <v>3710</v>
      </c>
      <c r="D24" s="241">
        <v>3710</v>
      </c>
      <c r="E24" s="242">
        <f t="shared" si="0"/>
        <v>100</v>
      </c>
      <c r="F24" s="354">
        <v>1551</v>
      </c>
      <c r="G24" s="336">
        <v>1551</v>
      </c>
      <c r="H24" s="336">
        <v>1551</v>
      </c>
      <c r="I24" s="242">
        <f t="shared" si="2"/>
        <v>100</v>
      </c>
      <c r="J24" s="243">
        <v>27000</v>
      </c>
      <c r="K24" s="244">
        <v>27000</v>
      </c>
      <c r="L24" s="239">
        <f t="shared" si="1"/>
        <v>100</v>
      </c>
    </row>
    <row r="25" spans="1:12" ht="18.75">
      <c r="A25" s="240" t="s">
        <v>24</v>
      </c>
      <c r="B25" s="354">
        <v>2913</v>
      </c>
      <c r="C25" s="336">
        <v>2913</v>
      </c>
      <c r="D25" s="241">
        <v>2913</v>
      </c>
      <c r="E25" s="242">
        <f t="shared" si="0"/>
        <v>100</v>
      </c>
      <c r="F25" s="354">
        <v>1376</v>
      </c>
      <c r="G25" s="336">
        <v>1376</v>
      </c>
      <c r="H25" s="336">
        <v>1376</v>
      </c>
      <c r="I25" s="242">
        <f t="shared" si="2"/>
        <v>100</v>
      </c>
      <c r="J25" s="243">
        <v>68491</v>
      </c>
      <c r="K25" s="244">
        <v>33090</v>
      </c>
      <c r="L25" s="239">
        <f t="shared" si="1"/>
        <v>48.3129170255946</v>
      </c>
    </row>
    <row r="26" spans="1:12" ht="19.5" thickBot="1">
      <c r="A26" s="502" t="s">
        <v>15</v>
      </c>
      <c r="B26" s="354">
        <v>4167</v>
      </c>
      <c r="C26" s="356">
        <v>4167</v>
      </c>
      <c r="D26" s="245">
        <v>4167</v>
      </c>
      <c r="E26" s="246">
        <f t="shared" si="0"/>
        <v>100</v>
      </c>
      <c r="F26" s="517">
        <v>3502</v>
      </c>
      <c r="G26" s="356">
        <v>3502</v>
      </c>
      <c r="H26" s="356">
        <v>3502</v>
      </c>
      <c r="I26" s="242">
        <f t="shared" si="2"/>
        <v>100</v>
      </c>
      <c r="J26" s="247">
        <v>59320.799999999996</v>
      </c>
      <c r="K26" s="248">
        <v>24888</v>
      </c>
      <c r="L26" s="239">
        <f t="shared" si="1"/>
        <v>41.9549298053971</v>
      </c>
    </row>
    <row r="27" spans="1:12" ht="19.5" thickBot="1">
      <c r="A27" s="249" t="s">
        <v>55</v>
      </c>
      <c r="B27" s="250">
        <f>SUM(B6:B26)</f>
        <v>56214</v>
      </c>
      <c r="C27" s="251">
        <f>SUM(C6:C26)</f>
        <v>56214</v>
      </c>
      <c r="D27" s="251">
        <f>SUM(D6:D26)</f>
        <v>56214</v>
      </c>
      <c r="E27" s="252">
        <f t="shared" si="0"/>
        <v>100</v>
      </c>
      <c r="F27" s="253">
        <f>SUM(F6:F26)</f>
        <v>49918</v>
      </c>
      <c r="G27" s="254">
        <f>SUM(G6:G26)</f>
        <v>46120</v>
      </c>
      <c r="H27" s="254">
        <f>SUM(H6:H26)</f>
        <v>45500</v>
      </c>
      <c r="I27" s="252">
        <f t="shared" si="2"/>
        <v>91.14948515565527</v>
      </c>
      <c r="J27" s="255">
        <f>SUM(J6:J26)</f>
        <v>548334.8</v>
      </c>
      <c r="K27" s="254">
        <f>SUM(K6:K26)</f>
        <v>288068</v>
      </c>
      <c r="L27" s="256">
        <f t="shared" si="1"/>
        <v>52.53505704908752</v>
      </c>
    </row>
    <row r="28" spans="1:12" ht="18" customHeight="1" thickBot="1">
      <c r="A28" s="257" t="s">
        <v>80</v>
      </c>
      <c r="B28" s="258">
        <v>62070</v>
      </c>
      <c r="C28" s="259">
        <v>62070</v>
      </c>
      <c r="D28" s="259">
        <v>62070</v>
      </c>
      <c r="E28" s="260">
        <v>100</v>
      </c>
      <c r="F28" s="258">
        <v>51553</v>
      </c>
      <c r="G28" s="259">
        <v>51553</v>
      </c>
      <c r="H28" s="259">
        <v>51553</v>
      </c>
      <c r="I28" s="260">
        <v>100</v>
      </c>
      <c r="J28" s="514">
        <v>489766.07</v>
      </c>
      <c r="K28" s="515">
        <v>140514</v>
      </c>
      <c r="L28" s="357">
        <v>28.690023381979074</v>
      </c>
    </row>
  </sheetData>
  <sheetProtection/>
  <mergeCells count="8">
    <mergeCell ref="A1:K1"/>
    <mergeCell ref="K2:L2"/>
    <mergeCell ref="J3:L4"/>
    <mergeCell ref="F2:I2"/>
    <mergeCell ref="A3:A5"/>
    <mergeCell ref="B3:I3"/>
    <mergeCell ref="B4:E4"/>
    <mergeCell ref="F4:I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zoomScalePageLayoutView="0" workbookViewId="0" topLeftCell="A1">
      <selection activeCell="R2" sqref="R1:R16384"/>
    </sheetView>
  </sheetViews>
  <sheetFormatPr defaultColWidth="9.00390625" defaultRowHeight="12.75"/>
  <cols>
    <col min="1" max="1" width="20.75390625" style="101" customWidth="1"/>
    <col min="2" max="2" width="10.375" style="101" bestFit="1" customWidth="1"/>
    <col min="3" max="3" width="8.625" style="101" customWidth="1"/>
    <col min="4" max="4" width="7.00390625" style="101" customWidth="1"/>
    <col min="5" max="6" width="8.625" style="101" customWidth="1"/>
    <col min="7" max="7" width="7.375" style="101" customWidth="1"/>
    <col min="8" max="8" width="8.875" style="101" customWidth="1"/>
    <col min="9" max="9" width="8.00390625" style="101" customWidth="1"/>
    <col min="10" max="10" width="9.125" style="101" customWidth="1"/>
    <col min="11" max="11" width="7.00390625" style="101" customWidth="1"/>
    <col min="12" max="12" width="6.125" style="101" customWidth="1"/>
    <col min="13" max="13" width="9.00390625" style="101" bestFit="1" customWidth="1"/>
    <col min="14" max="14" width="7.00390625" style="101" customWidth="1"/>
    <col min="15" max="15" width="5.875" style="101" customWidth="1"/>
    <col min="16" max="16" width="4.75390625" style="101" bestFit="1" customWidth="1"/>
    <col min="17" max="17" width="7.00390625" style="101" customWidth="1"/>
    <col min="18" max="18" width="7.875" style="101" customWidth="1"/>
    <col min="19" max="19" width="5.625" style="101" customWidth="1"/>
    <col min="20" max="20" width="5.25390625" style="101" customWidth="1"/>
    <col min="21" max="21" width="5.00390625" style="101" customWidth="1"/>
    <col min="22" max="22" width="3.875" style="101" bestFit="1" customWidth="1"/>
    <col min="23" max="16384" width="9.125" style="101" customWidth="1"/>
  </cols>
  <sheetData>
    <row r="1" spans="1:19" ht="18.75">
      <c r="A1" s="590" t="s">
        <v>61</v>
      </c>
      <c r="B1" s="590"/>
      <c r="C1" s="590"/>
      <c r="D1" s="590"/>
      <c r="E1" s="590"/>
      <c r="F1" s="590"/>
      <c r="G1" s="590"/>
      <c r="H1" s="590"/>
      <c r="I1" s="590"/>
      <c r="J1" s="590"/>
      <c r="K1" s="560"/>
      <c r="L1" s="560"/>
      <c r="M1" s="560"/>
      <c r="N1" s="560"/>
      <c r="O1" s="560"/>
      <c r="P1" s="100"/>
      <c r="Q1" s="588">
        <v>43712</v>
      </c>
      <c r="R1" s="589"/>
      <c r="S1" s="589"/>
    </row>
    <row r="2" spans="1:19" ht="16.5" thickBot="1">
      <c r="A2" s="102"/>
      <c r="B2" s="102"/>
      <c r="C2" s="102"/>
      <c r="D2" s="102"/>
      <c r="E2" s="103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4"/>
      <c r="R2" s="104"/>
      <c r="S2" s="104"/>
    </row>
    <row r="3" spans="1:22" ht="27" customHeight="1">
      <c r="A3" s="591" t="s">
        <v>17</v>
      </c>
      <c r="B3" s="593" t="s">
        <v>62</v>
      </c>
      <c r="C3" s="594"/>
      <c r="D3" s="595"/>
      <c r="E3" s="585" t="s">
        <v>44</v>
      </c>
      <c r="F3" s="586"/>
      <c r="G3" s="587"/>
      <c r="H3" s="596" t="s">
        <v>45</v>
      </c>
      <c r="I3" s="586"/>
      <c r="J3" s="597"/>
      <c r="K3" s="585" t="s">
        <v>63</v>
      </c>
      <c r="L3" s="586"/>
      <c r="M3" s="587"/>
      <c r="N3" s="585" t="s">
        <v>46</v>
      </c>
      <c r="O3" s="586"/>
      <c r="P3" s="587"/>
      <c r="Q3" s="585" t="s">
        <v>26</v>
      </c>
      <c r="R3" s="586"/>
      <c r="S3" s="587"/>
      <c r="T3" s="585" t="s">
        <v>64</v>
      </c>
      <c r="U3" s="586"/>
      <c r="V3" s="587"/>
    </row>
    <row r="4" spans="1:22" ht="80.25" customHeight="1" thickBot="1">
      <c r="A4" s="592"/>
      <c r="B4" s="122" t="s">
        <v>65</v>
      </c>
      <c r="C4" s="111" t="s">
        <v>66</v>
      </c>
      <c r="D4" s="112" t="s">
        <v>1</v>
      </c>
      <c r="E4" s="122" t="s">
        <v>65</v>
      </c>
      <c r="F4" s="111" t="s">
        <v>66</v>
      </c>
      <c r="G4" s="112" t="s">
        <v>1</v>
      </c>
      <c r="H4" s="121" t="s">
        <v>65</v>
      </c>
      <c r="I4" s="111" t="s">
        <v>66</v>
      </c>
      <c r="J4" s="137" t="s">
        <v>1</v>
      </c>
      <c r="K4" s="122" t="s">
        <v>65</v>
      </c>
      <c r="L4" s="111" t="s">
        <v>66</v>
      </c>
      <c r="M4" s="112" t="s">
        <v>1</v>
      </c>
      <c r="N4" s="122" t="s">
        <v>65</v>
      </c>
      <c r="O4" s="111" t="s">
        <v>66</v>
      </c>
      <c r="P4" s="112" t="s">
        <v>1</v>
      </c>
      <c r="Q4" s="122" t="s">
        <v>65</v>
      </c>
      <c r="R4" s="111" t="s">
        <v>66</v>
      </c>
      <c r="S4" s="112" t="s">
        <v>1</v>
      </c>
      <c r="T4" s="122" t="s">
        <v>65</v>
      </c>
      <c r="U4" s="111" t="s">
        <v>66</v>
      </c>
      <c r="V4" s="112" t="s">
        <v>1</v>
      </c>
    </row>
    <row r="5" spans="1:22" ht="15.75">
      <c r="A5" s="337" t="s">
        <v>2</v>
      </c>
      <c r="B5" s="123">
        <f aca="true" t="shared" si="0" ref="B5:B25">E5+H5+K5</f>
        <v>325</v>
      </c>
      <c r="C5" s="106">
        <f>F5+I5+L5+O5</f>
        <v>26</v>
      </c>
      <c r="D5" s="124">
        <f>C5/B5*100</f>
        <v>8</v>
      </c>
      <c r="E5" s="130">
        <v>325</v>
      </c>
      <c r="F5" s="109">
        <v>26</v>
      </c>
      <c r="G5" s="154">
        <f aca="true" t="shared" si="1" ref="G5:G25">F5/E5*100</f>
        <v>8</v>
      </c>
      <c r="H5" s="126">
        <v>0</v>
      </c>
      <c r="I5" s="110"/>
      <c r="J5" s="138"/>
      <c r="K5" s="140">
        <v>0</v>
      </c>
      <c r="L5" s="174"/>
      <c r="M5" s="141"/>
      <c r="N5" s="339"/>
      <c r="O5" s="340"/>
      <c r="P5" s="341"/>
      <c r="Q5" s="130">
        <v>150</v>
      </c>
      <c r="R5" s="110"/>
      <c r="S5" s="141"/>
      <c r="T5" s="130"/>
      <c r="U5" s="110"/>
      <c r="V5" s="141"/>
    </row>
    <row r="6" spans="1:22" ht="15.75">
      <c r="A6" s="119" t="s">
        <v>56</v>
      </c>
      <c r="B6" s="123">
        <f t="shared" si="0"/>
        <v>2520</v>
      </c>
      <c r="C6" s="106">
        <f aca="true" t="shared" si="2" ref="C6:C24">F6+I6+L6+O6</f>
        <v>1763</v>
      </c>
      <c r="D6" s="124">
        <f aca="true" t="shared" si="3" ref="D6:D25">C6/B6*100</f>
        <v>69.96031746031746</v>
      </c>
      <c r="E6" s="131">
        <v>2520</v>
      </c>
      <c r="F6" s="107">
        <v>1603</v>
      </c>
      <c r="G6" s="154">
        <f t="shared" si="1"/>
        <v>63.61111111111111</v>
      </c>
      <c r="H6" s="127">
        <v>0</v>
      </c>
      <c r="I6" s="105">
        <v>160</v>
      </c>
      <c r="J6" s="139"/>
      <c r="K6" s="131">
        <v>0</v>
      </c>
      <c r="L6" s="175"/>
      <c r="M6" s="132"/>
      <c r="N6" s="342"/>
      <c r="O6" s="343"/>
      <c r="P6" s="132"/>
      <c r="Q6" s="144" t="s">
        <v>134</v>
      </c>
      <c r="R6" s="105">
        <v>673</v>
      </c>
      <c r="S6" s="158"/>
      <c r="T6" s="144"/>
      <c r="U6" s="105"/>
      <c r="V6" s="145"/>
    </row>
    <row r="7" spans="1:22" ht="15.75">
      <c r="A7" s="507" t="s">
        <v>57</v>
      </c>
      <c r="B7" s="123">
        <f t="shared" si="0"/>
        <v>9785</v>
      </c>
      <c r="C7" s="106">
        <f t="shared" si="2"/>
        <v>7538</v>
      </c>
      <c r="D7" s="124">
        <f t="shared" si="3"/>
        <v>77.03628002043945</v>
      </c>
      <c r="E7" s="131">
        <v>8485</v>
      </c>
      <c r="F7" s="107">
        <v>5841</v>
      </c>
      <c r="G7" s="154">
        <f t="shared" si="1"/>
        <v>68.83912787271656</v>
      </c>
      <c r="H7" s="127">
        <v>1300</v>
      </c>
      <c r="I7" s="105">
        <v>1697</v>
      </c>
      <c r="J7" s="139">
        <f>I7/H7*100</f>
        <v>130.53846153846155</v>
      </c>
      <c r="K7" s="131">
        <v>0</v>
      </c>
      <c r="L7" s="175"/>
      <c r="M7" s="142"/>
      <c r="N7" s="344"/>
      <c r="O7" s="345"/>
      <c r="P7" s="142"/>
      <c r="Q7" s="146">
        <v>0</v>
      </c>
      <c r="R7" s="108"/>
      <c r="S7" s="158"/>
      <c r="T7" s="146"/>
      <c r="U7" s="108"/>
      <c r="V7" s="142"/>
    </row>
    <row r="8" spans="1:22" ht="15.75">
      <c r="A8" s="507" t="s">
        <v>3</v>
      </c>
      <c r="B8" s="123">
        <f t="shared" si="0"/>
        <v>2630</v>
      </c>
      <c r="C8" s="106">
        <f t="shared" si="2"/>
        <v>825</v>
      </c>
      <c r="D8" s="124">
        <f t="shared" si="3"/>
        <v>31.368821292775667</v>
      </c>
      <c r="E8" s="131">
        <v>2245</v>
      </c>
      <c r="F8" s="107">
        <v>440</v>
      </c>
      <c r="G8" s="154">
        <f t="shared" si="1"/>
        <v>19.599109131403118</v>
      </c>
      <c r="H8" s="127">
        <v>305</v>
      </c>
      <c r="I8" s="105">
        <v>305</v>
      </c>
      <c r="J8" s="139">
        <f>I8/H8*100</f>
        <v>100</v>
      </c>
      <c r="K8" s="140">
        <v>80</v>
      </c>
      <c r="L8" s="175">
        <v>80</v>
      </c>
      <c r="M8" s="132">
        <f>L8/K8*100</f>
        <v>100</v>
      </c>
      <c r="N8" s="342"/>
      <c r="O8" s="343"/>
      <c r="P8" s="132"/>
      <c r="Q8" s="146">
        <v>0</v>
      </c>
      <c r="R8" s="108"/>
      <c r="S8" s="158"/>
      <c r="T8" s="146"/>
      <c r="U8" s="108"/>
      <c r="V8" s="142"/>
    </row>
    <row r="9" spans="1:22" s="15" customFormat="1" ht="15.75">
      <c r="A9" s="507" t="s">
        <v>4</v>
      </c>
      <c r="B9" s="123">
        <f t="shared" si="0"/>
        <v>12480</v>
      </c>
      <c r="C9" s="106">
        <f t="shared" si="2"/>
        <v>6496</v>
      </c>
      <c r="D9" s="124">
        <f t="shared" si="3"/>
        <v>52.05128205128206</v>
      </c>
      <c r="E9" s="69">
        <v>12480</v>
      </c>
      <c r="F9" s="153">
        <v>6206</v>
      </c>
      <c r="G9" s="154">
        <f t="shared" si="1"/>
        <v>49.7275641025641</v>
      </c>
      <c r="H9" s="155">
        <v>0</v>
      </c>
      <c r="I9" s="156">
        <v>290</v>
      </c>
      <c r="J9" s="139"/>
      <c r="K9" s="69">
        <v>0</v>
      </c>
      <c r="L9" s="176"/>
      <c r="M9" s="132"/>
      <c r="N9" s="346"/>
      <c r="O9" s="347"/>
      <c r="P9" s="158"/>
      <c r="Q9" s="159">
        <v>1500</v>
      </c>
      <c r="R9" s="160">
        <v>759</v>
      </c>
      <c r="S9" s="158">
        <f>R9/Q9*100</f>
        <v>50.6</v>
      </c>
      <c r="T9" s="159"/>
      <c r="U9" s="160"/>
      <c r="V9" s="158"/>
    </row>
    <row r="10" spans="1:22" s="15" customFormat="1" ht="15.75">
      <c r="A10" s="507" t="s">
        <v>67</v>
      </c>
      <c r="B10" s="123">
        <f t="shared" si="0"/>
        <v>15209</v>
      </c>
      <c r="C10" s="106">
        <f t="shared" si="2"/>
        <v>11588</v>
      </c>
      <c r="D10" s="124">
        <f t="shared" si="3"/>
        <v>76.1917285817608</v>
      </c>
      <c r="E10" s="69">
        <v>14302</v>
      </c>
      <c r="F10" s="153">
        <v>10012</v>
      </c>
      <c r="G10" s="154">
        <f t="shared" si="1"/>
        <v>70.00419521745211</v>
      </c>
      <c r="H10" s="155">
        <v>907</v>
      </c>
      <c r="I10" s="156">
        <v>1576</v>
      </c>
      <c r="J10" s="139">
        <f>I10/H10*100</f>
        <v>173.75964718853362</v>
      </c>
      <c r="K10" s="69">
        <v>0</v>
      </c>
      <c r="L10" s="176"/>
      <c r="M10" s="132"/>
      <c r="N10" s="346"/>
      <c r="O10" s="347"/>
      <c r="P10" s="158"/>
      <c r="Q10" s="159">
        <v>0</v>
      </c>
      <c r="R10" s="160"/>
      <c r="S10" s="158"/>
      <c r="T10" s="159"/>
      <c r="U10" s="160"/>
      <c r="V10" s="158"/>
    </row>
    <row r="11" spans="1:22" s="15" customFormat="1" ht="15.75">
      <c r="A11" s="507" t="s">
        <v>5</v>
      </c>
      <c r="B11" s="123">
        <f t="shared" si="0"/>
        <v>20548</v>
      </c>
      <c r="C11" s="106">
        <f t="shared" si="2"/>
        <v>16086</v>
      </c>
      <c r="D11" s="124">
        <f t="shared" si="3"/>
        <v>78.28499124002336</v>
      </c>
      <c r="E11" s="69">
        <v>20548</v>
      </c>
      <c r="F11" s="153">
        <v>15917</v>
      </c>
      <c r="G11" s="154">
        <f t="shared" si="1"/>
        <v>77.46252676659529</v>
      </c>
      <c r="H11" s="155">
        <v>0</v>
      </c>
      <c r="I11" s="156">
        <v>169</v>
      </c>
      <c r="J11" s="139"/>
      <c r="K11" s="161">
        <v>0</v>
      </c>
      <c r="L11" s="176"/>
      <c r="M11" s="132"/>
      <c r="N11" s="346"/>
      <c r="O11" s="347"/>
      <c r="P11" s="158"/>
      <c r="Q11" s="159">
        <v>0</v>
      </c>
      <c r="R11" s="160"/>
      <c r="S11" s="158"/>
      <c r="T11" s="159"/>
      <c r="U11" s="160"/>
      <c r="V11" s="158"/>
    </row>
    <row r="12" spans="1:22" s="15" customFormat="1" ht="15.75">
      <c r="A12" s="507" t="s">
        <v>6</v>
      </c>
      <c r="B12" s="123">
        <f t="shared" si="0"/>
        <v>41583</v>
      </c>
      <c r="C12" s="106">
        <f t="shared" si="2"/>
        <v>23616</v>
      </c>
      <c r="D12" s="124">
        <f t="shared" si="3"/>
        <v>56.79243921794964</v>
      </c>
      <c r="E12" s="69">
        <v>39515</v>
      </c>
      <c r="F12" s="153">
        <v>20285</v>
      </c>
      <c r="G12" s="154">
        <f t="shared" si="1"/>
        <v>51.33493610021511</v>
      </c>
      <c r="H12" s="155">
        <v>2068</v>
      </c>
      <c r="I12" s="156">
        <v>3331</v>
      </c>
      <c r="J12" s="139">
        <f>I12/H12*100</f>
        <v>161.07350096711798</v>
      </c>
      <c r="K12" s="69">
        <v>0</v>
      </c>
      <c r="L12" s="176"/>
      <c r="M12" s="132"/>
      <c r="N12" s="346"/>
      <c r="O12" s="347"/>
      <c r="P12" s="158"/>
      <c r="Q12" s="159">
        <v>0</v>
      </c>
      <c r="R12" s="160"/>
      <c r="S12" s="158"/>
      <c r="T12" s="159"/>
      <c r="U12" s="160"/>
      <c r="V12" s="158"/>
    </row>
    <row r="13" spans="1:22" s="15" customFormat="1" ht="15.75">
      <c r="A13" s="507" t="s">
        <v>7</v>
      </c>
      <c r="B13" s="123">
        <f t="shared" si="0"/>
        <v>12886</v>
      </c>
      <c r="C13" s="106">
        <f t="shared" si="2"/>
        <v>10653</v>
      </c>
      <c r="D13" s="124">
        <f t="shared" si="3"/>
        <v>82.67111593977961</v>
      </c>
      <c r="E13" s="69">
        <v>12456</v>
      </c>
      <c r="F13" s="153">
        <v>10223</v>
      </c>
      <c r="G13" s="154">
        <f t="shared" si="1"/>
        <v>82.07289659601798</v>
      </c>
      <c r="H13" s="155">
        <v>430</v>
      </c>
      <c r="I13" s="156">
        <v>430</v>
      </c>
      <c r="J13" s="157">
        <f>I13/H13*100</f>
        <v>100</v>
      </c>
      <c r="K13" s="69">
        <v>0</v>
      </c>
      <c r="L13" s="176"/>
      <c r="M13" s="132"/>
      <c r="N13" s="346"/>
      <c r="O13" s="347"/>
      <c r="P13" s="158"/>
      <c r="Q13" s="159">
        <v>0</v>
      </c>
      <c r="R13" s="160"/>
      <c r="S13" s="158"/>
      <c r="T13" s="159"/>
      <c r="U13" s="160"/>
      <c r="V13" s="158"/>
    </row>
    <row r="14" spans="1:22" s="15" customFormat="1" ht="15.75">
      <c r="A14" s="507" t="s">
        <v>8</v>
      </c>
      <c r="B14" s="123">
        <f t="shared" si="0"/>
        <v>13443</v>
      </c>
      <c r="C14" s="106">
        <f t="shared" si="2"/>
        <v>9954</v>
      </c>
      <c r="D14" s="124">
        <f t="shared" si="3"/>
        <v>74.0459718812765</v>
      </c>
      <c r="E14" s="69">
        <v>13443</v>
      </c>
      <c r="F14" s="153">
        <v>9474</v>
      </c>
      <c r="G14" s="154">
        <f t="shared" si="1"/>
        <v>70.47534032582014</v>
      </c>
      <c r="H14" s="155">
        <v>0</v>
      </c>
      <c r="I14" s="156">
        <v>480</v>
      </c>
      <c r="J14" s="157"/>
      <c r="K14" s="161">
        <v>0</v>
      </c>
      <c r="L14" s="176"/>
      <c r="M14" s="132"/>
      <c r="N14" s="346"/>
      <c r="O14" s="347"/>
      <c r="P14" s="158"/>
      <c r="Q14" s="159">
        <v>0</v>
      </c>
      <c r="R14" s="160"/>
      <c r="S14" s="158"/>
      <c r="T14" s="159"/>
      <c r="U14" s="160"/>
      <c r="V14" s="158"/>
    </row>
    <row r="15" spans="1:22" s="15" customFormat="1" ht="15.75">
      <c r="A15" s="507" t="s">
        <v>9</v>
      </c>
      <c r="B15" s="123">
        <f t="shared" si="0"/>
        <v>10270</v>
      </c>
      <c r="C15" s="106">
        <f t="shared" si="2"/>
        <v>9773</v>
      </c>
      <c r="D15" s="124">
        <f t="shared" si="3"/>
        <v>95.16066212268743</v>
      </c>
      <c r="E15" s="69">
        <v>9670</v>
      </c>
      <c r="F15" s="153">
        <v>8557</v>
      </c>
      <c r="G15" s="154">
        <f t="shared" si="1"/>
        <v>88.49017580144778</v>
      </c>
      <c r="H15" s="155">
        <v>600</v>
      </c>
      <c r="I15" s="156">
        <v>1186</v>
      </c>
      <c r="J15" s="157">
        <f>I15/H15*100</f>
        <v>197.66666666666666</v>
      </c>
      <c r="K15" s="69">
        <v>0</v>
      </c>
      <c r="L15" s="176"/>
      <c r="M15" s="132"/>
      <c r="N15" s="346"/>
      <c r="O15" s="488">
        <v>30</v>
      </c>
      <c r="P15" s="158"/>
      <c r="Q15" s="159">
        <v>0</v>
      </c>
      <c r="R15" s="160"/>
      <c r="S15" s="158"/>
      <c r="T15" s="159"/>
      <c r="U15" s="160"/>
      <c r="V15" s="158"/>
    </row>
    <row r="16" spans="1:22" s="15" customFormat="1" ht="15.75">
      <c r="A16" s="507" t="s">
        <v>10</v>
      </c>
      <c r="B16" s="123">
        <f t="shared" si="0"/>
        <v>7030</v>
      </c>
      <c r="C16" s="106">
        <f t="shared" si="2"/>
        <v>5800</v>
      </c>
      <c r="D16" s="124">
        <f t="shared" si="3"/>
        <v>82.50355618776672</v>
      </c>
      <c r="E16" s="69">
        <v>6830</v>
      </c>
      <c r="F16" s="153">
        <v>4770</v>
      </c>
      <c r="G16" s="154">
        <f t="shared" si="1"/>
        <v>69.8389458272328</v>
      </c>
      <c r="H16" s="155">
        <v>200</v>
      </c>
      <c r="I16" s="156">
        <v>870</v>
      </c>
      <c r="J16" s="157">
        <f aca="true" t="shared" si="4" ref="J16:J25">I16/H16*100</f>
        <v>434.99999999999994</v>
      </c>
      <c r="K16" s="69">
        <v>0</v>
      </c>
      <c r="L16" s="176">
        <v>70</v>
      </c>
      <c r="M16" s="132"/>
      <c r="N16" s="348"/>
      <c r="O16" s="353">
        <v>90</v>
      </c>
      <c r="P16" s="154"/>
      <c r="Q16" s="159">
        <v>0</v>
      </c>
      <c r="R16" s="160"/>
      <c r="S16" s="158"/>
      <c r="T16" s="159"/>
      <c r="U16" s="160"/>
      <c r="V16" s="158"/>
    </row>
    <row r="17" spans="1:22" s="15" customFormat="1" ht="15.75">
      <c r="A17" s="507" t="s">
        <v>58</v>
      </c>
      <c r="B17" s="123">
        <f t="shared" si="0"/>
        <v>14782</v>
      </c>
      <c r="C17" s="106">
        <f t="shared" si="2"/>
        <v>13663</v>
      </c>
      <c r="D17" s="124">
        <f t="shared" si="3"/>
        <v>92.42998241104046</v>
      </c>
      <c r="E17" s="69">
        <v>14782</v>
      </c>
      <c r="F17" s="153">
        <v>13518</v>
      </c>
      <c r="G17" s="154">
        <f t="shared" si="1"/>
        <v>91.44905966716277</v>
      </c>
      <c r="H17" s="155">
        <v>0</v>
      </c>
      <c r="I17" s="156">
        <v>145</v>
      </c>
      <c r="J17" s="157"/>
      <c r="K17" s="161">
        <v>0</v>
      </c>
      <c r="L17" s="176"/>
      <c r="M17" s="132"/>
      <c r="N17" s="348"/>
      <c r="O17" s="349"/>
      <c r="P17" s="154"/>
      <c r="Q17" s="159">
        <v>0</v>
      </c>
      <c r="R17" s="160"/>
      <c r="S17" s="158"/>
      <c r="T17" s="159"/>
      <c r="U17" s="160"/>
      <c r="V17" s="158"/>
    </row>
    <row r="18" spans="1:22" s="15" customFormat="1" ht="15.75">
      <c r="A18" s="507" t="s">
        <v>11</v>
      </c>
      <c r="B18" s="123">
        <f t="shared" si="0"/>
        <v>4023</v>
      </c>
      <c r="C18" s="106">
        <f t="shared" si="2"/>
        <v>4346</v>
      </c>
      <c r="D18" s="124">
        <f t="shared" si="3"/>
        <v>108.02883420333085</v>
      </c>
      <c r="E18" s="69">
        <v>3993</v>
      </c>
      <c r="F18" s="153">
        <v>4256</v>
      </c>
      <c r="G18" s="154">
        <f t="shared" si="1"/>
        <v>106.58652642123715</v>
      </c>
      <c r="H18" s="155">
        <v>0</v>
      </c>
      <c r="I18" s="156">
        <v>90</v>
      </c>
      <c r="J18" s="157"/>
      <c r="K18" s="69">
        <v>30</v>
      </c>
      <c r="L18" s="176"/>
      <c r="M18" s="132">
        <f>L18/K18*100</f>
        <v>0</v>
      </c>
      <c r="N18" s="346"/>
      <c r="O18" s="347"/>
      <c r="P18" s="158"/>
      <c r="Q18" s="159">
        <v>0</v>
      </c>
      <c r="R18" s="160"/>
      <c r="S18" s="158"/>
      <c r="T18" s="159"/>
      <c r="U18" s="160"/>
      <c r="V18" s="158"/>
    </row>
    <row r="19" spans="1:22" s="15" customFormat="1" ht="15.75">
      <c r="A19" s="507" t="s">
        <v>12</v>
      </c>
      <c r="B19" s="123">
        <f t="shared" si="0"/>
        <v>10922</v>
      </c>
      <c r="C19" s="106">
        <f t="shared" si="2"/>
        <v>6633</v>
      </c>
      <c r="D19" s="124">
        <f t="shared" si="3"/>
        <v>60.730635414759206</v>
      </c>
      <c r="E19" s="69">
        <v>9880</v>
      </c>
      <c r="F19" s="153">
        <v>5639</v>
      </c>
      <c r="G19" s="154">
        <f t="shared" si="1"/>
        <v>57.0748987854251</v>
      </c>
      <c r="H19" s="155">
        <v>1042</v>
      </c>
      <c r="I19" s="156">
        <v>843</v>
      </c>
      <c r="J19" s="157">
        <f t="shared" si="4"/>
        <v>80.90211132437621</v>
      </c>
      <c r="K19" s="69">
        <v>0</v>
      </c>
      <c r="L19" s="176">
        <v>151</v>
      </c>
      <c r="M19" s="132"/>
      <c r="N19" s="348"/>
      <c r="O19" s="349"/>
      <c r="P19" s="154"/>
      <c r="Q19" s="159">
        <v>450</v>
      </c>
      <c r="R19" s="160"/>
      <c r="S19" s="158">
        <f>R19/Q19*100</f>
        <v>0</v>
      </c>
      <c r="T19" s="159"/>
      <c r="U19" s="160"/>
      <c r="V19" s="158"/>
    </row>
    <row r="20" spans="1:22" s="15" customFormat="1" ht="15.75">
      <c r="A20" s="507" t="s">
        <v>68</v>
      </c>
      <c r="B20" s="123">
        <f t="shared" si="0"/>
        <v>15472</v>
      </c>
      <c r="C20" s="106">
        <f t="shared" si="2"/>
        <v>8288</v>
      </c>
      <c r="D20" s="124">
        <f t="shared" si="3"/>
        <v>53.567735263702176</v>
      </c>
      <c r="E20" s="69">
        <v>15297</v>
      </c>
      <c r="F20" s="153">
        <v>7864</v>
      </c>
      <c r="G20" s="154">
        <f t="shared" si="1"/>
        <v>51.4087729620187</v>
      </c>
      <c r="H20" s="155">
        <v>175</v>
      </c>
      <c r="I20" s="156">
        <v>424</v>
      </c>
      <c r="J20" s="157">
        <f t="shared" si="4"/>
        <v>242.2857142857143</v>
      </c>
      <c r="K20" s="161">
        <v>0</v>
      </c>
      <c r="L20" s="176"/>
      <c r="M20" s="158"/>
      <c r="N20" s="346"/>
      <c r="O20" s="347"/>
      <c r="P20" s="158"/>
      <c r="Q20" s="159">
        <v>0</v>
      </c>
      <c r="R20" s="160"/>
      <c r="S20" s="158"/>
      <c r="T20" s="159"/>
      <c r="U20" s="160"/>
      <c r="V20" s="158"/>
    </row>
    <row r="21" spans="1:22" s="15" customFormat="1" ht="17.25" customHeight="1">
      <c r="A21" s="507" t="s">
        <v>59</v>
      </c>
      <c r="B21" s="123">
        <f t="shared" si="0"/>
        <v>21104</v>
      </c>
      <c r="C21" s="106">
        <f t="shared" si="2"/>
        <v>21000</v>
      </c>
      <c r="D21" s="124">
        <f t="shared" si="3"/>
        <v>99.50720242608037</v>
      </c>
      <c r="E21" s="69">
        <v>21104</v>
      </c>
      <c r="F21" s="153">
        <v>21000</v>
      </c>
      <c r="G21" s="154">
        <f t="shared" si="1"/>
        <v>99.50720242608037</v>
      </c>
      <c r="H21" s="155">
        <v>0</v>
      </c>
      <c r="I21" s="156"/>
      <c r="J21" s="157"/>
      <c r="K21" s="69">
        <v>0</v>
      </c>
      <c r="L21" s="176"/>
      <c r="M21" s="154"/>
      <c r="N21" s="348"/>
      <c r="O21" s="349"/>
      <c r="P21" s="154"/>
      <c r="Q21" s="159">
        <v>0</v>
      </c>
      <c r="R21" s="160"/>
      <c r="S21" s="158"/>
      <c r="T21" s="159"/>
      <c r="U21" s="160"/>
      <c r="V21" s="158"/>
    </row>
    <row r="22" spans="1:22" s="15" customFormat="1" ht="15.75">
      <c r="A22" s="507" t="s">
        <v>13</v>
      </c>
      <c r="B22" s="123">
        <f t="shared" si="0"/>
        <v>7294</v>
      </c>
      <c r="C22" s="106">
        <f t="shared" si="2"/>
        <v>4401</v>
      </c>
      <c r="D22" s="124">
        <f t="shared" si="3"/>
        <v>60.337263504250075</v>
      </c>
      <c r="E22" s="69">
        <v>6764</v>
      </c>
      <c r="F22" s="153">
        <v>3566</v>
      </c>
      <c r="G22" s="154">
        <f t="shared" si="1"/>
        <v>52.72028385570668</v>
      </c>
      <c r="H22" s="155">
        <v>530</v>
      </c>
      <c r="I22" s="156">
        <v>835</v>
      </c>
      <c r="J22" s="157">
        <f t="shared" si="4"/>
        <v>157.54716981132074</v>
      </c>
      <c r="K22" s="69">
        <v>0</v>
      </c>
      <c r="L22" s="176"/>
      <c r="M22" s="158"/>
      <c r="N22" s="346"/>
      <c r="O22" s="347"/>
      <c r="P22" s="158"/>
      <c r="Q22" s="68">
        <v>0</v>
      </c>
      <c r="R22" s="156"/>
      <c r="S22" s="158"/>
      <c r="T22" s="68"/>
      <c r="U22" s="156"/>
      <c r="V22" s="158"/>
    </row>
    <row r="23" spans="1:22" s="15" customFormat="1" ht="15.75">
      <c r="A23" s="507" t="s">
        <v>14</v>
      </c>
      <c r="B23" s="123">
        <f t="shared" si="0"/>
        <v>18000</v>
      </c>
      <c r="C23" s="106">
        <f t="shared" si="2"/>
        <v>11974</v>
      </c>
      <c r="D23" s="124">
        <f t="shared" si="3"/>
        <v>66.52222222222223</v>
      </c>
      <c r="E23" s="69">
        <v>17250</v>
      </c>
      <c r="F23" s="153">
        <v>10633</v>
      </c>
      <c r="G23" s="154">
        <f t="shared" si="1"/>
        <v>61.64057971014493</v>
      </c>
      <c r="H23" s="155">
        <v>750</v>
      </c>
      <c r="I23" s="156">
        <v>1341</v>
      </c>
      <c r="J23" s="157">
        <f t="shared" si="4"/>
        <v>178.8</v>
      </c>
      <c r="K23" s="161">
        <v>0</v>
      </c>
      <c r="L23" s="176"/>
      <c r="M23" s="158"/>
      <c r="N23" s="346"/>
      <c r="O23" s="347"/>
      <c r="P23" s="158"/>
      <c r="Q23" s="68">
        <v>0</v>
      </c>
      <c r="R23" s="156"/>
      <c r="S23" s="158"/>
      <c r="T23" s="68"/>
      <c r="U23" s="156">
        <v>100</v>
      </c>
      <c r="V23" s="158"/>
    </row>
    <row r="24" spans="1:22" ht="15.75">
      <c r="A24" s="507" t="s">
        <v>60</v>
      </c>
      <c r="B24" s="123">
        <f t="shared" si="0"/>
        <v>16330</v>
      </c>
      <c r="C24" s="106">
        <f t="shared" si="2"/>
        <v>7977</v>
      </c>
      <c r="D24" s="124">
        <f t="shared" si="3"/>
        <v>48.84874464176362</v>
      </c>
      <c r="E24" s="131">
        <v>16330</v>
      </c>
      <c r="F24" s="107">
        <v>7977</v>
      </c>
      <c r="G24" s="154">
        <f t="shared" si="1"/>
        <v>48.84874464176362</v>
      </c>
      <c r="H24" s="127">
        <v>0</v>
      </c>
      <c r="I24" s="105"/>
      <c r="J24" s="157"/>
      <c r="K24" s="131">
        <v>0</v>
      </c>
      <c r="L24" s="175"/>
      <c r="M24" s="142"/>
      <c r="N24" s="344"/>
      <c r="O24" s="345"/>
      <c r="P24" s="142"/>
      <c r="Q24" s="147">
        <v>0</v>
      </c>
      <c r="R24" s="105"/>
      <c r="S24" s="158"/>
      <c r="T24" s="147"/>
      <c r="U24" s="105"/>
      <c r="V24" s="142"/>
    </row>
    <row r="25" spans="1:22" ht="16.5" thickBot="1">
      <c r="A25" s="527" t="s">
        <v>15</v>
      </c>
      <c r="B25" s="123">
        <f t="shared" si="0"/>
        <v>28918</v>
      </c>
      <c r="C25" s="106">
        <f>F25+I25+L25+O25</f>
        <v>12539</v>
      </c>
      <c r="D25" s="124">
        <f t="shared" si="3"/>
        <v>43.3605366899509</v>
      </c>
      <c r="E25" s="133">
        <v>26349</v>
      </c>
      <c r="F25" s="113">
        <v>11569</v>
      </c>
      <c r="G25" s="154">
        <f t="shared" si="1"/>
        <v>43.90678963148507</v>
      </c>
      <c r="H25" s="128">
        <v>2569</v>
      </c>
      <c r="I25" s="114">
        <v>970</v>
      </c>
      <c r="J25" s="157">
        <f t="shared" si="4"/>
        <v>37.75788244453094</v>
      </c>
      <c r="K25" s="131">
        <v>0</v>
      </c>
      <c r="L25" s="177"/>
      <c r="M25" s="134"/>
      <c r="N25" s="350"/>
      <c r="O25" s="351"/>
      <c r="P25" s="352"/>
      <c r="Q25" s="148">
        <v>200</v>
      </c>
      <c r="R25" s="114">
        <v>165</v>
      </c>
      <c r="S25" s="158">
        <f>R25/Q25*100</f>
        <v>82.5</v>
      </c>
      <c r="T25" s="148"/>
      <c r="U25" s="114"/>
      <c r="V25" s="149"/>
    </row>
    <row r="26" spans="1:22" ht="16.5" thickBot="1">
      <c r="A26" s="120" t="s">
        <v>55</v>
      </c>
      <c r="B26" s="125">
        <f>SUM(E26,H26,K26)</f>
        <v>285554</v>
      </c>
      <c r="C26" s="117">
        <f>SUM(C6:C25)</f>
        <v>194913</v>
      </c>
      <c r="D26" s="178">
        <f>C26/B26*100</f>
        <v>68.2578426497265</v>
      </c>
      <c r="E26" s="135">
        <f>SUM(E5:E25)</f>
        <v>274568</v>
      </c>
      <c r="F26" s="118">
        <f>SUM(F6:F25)</f>
        <v>179350</v>
      </c>
      <c r="G26" s="143">
        <f>F26/E26*100</f>
        <v>65.32079484863495</v>
      </c>
      <c r="H26" s="129">
        <f>SUM(H5:H25)</f>
        <v>10876</v>
      </c>
      <c r="I26" s="118">
        <f>SUM(I6:I25)</f>
        <v>15142</v>
      </c>
      <c r="J26" s="179">
        <f>I26/H26*100</f>
        <v>139.2239794041927</v>
      </c>
      <c r="K26" s="135">
        <f>SUM(K5:K25)</f>
        <v>110</v>
      </c>
      <c r="L26" s="118">
        <f>SUM(L6:L25)</f>
        <v>301</v>
      </c>
      <c r="M26" s="180">
        <f>L26/K26*100</f>
        <v>273.6363636363636</v>
      </c>
      <c r="N26" s="135"/>
      <c r="O26" s="118">
        <f>SUM(O5:O25)</f>
        <v>120</v>
      </c>
      <c r="P26" s="180"/>
      <c r="Q26" s="150">
        <f>SUM(Q5:Q25)</f>
        <v>2300</v>
      </c>
      <c r="R26" s="118">
        <f>SUM(R6:R25)</f>
        <v>1597</v>
      </c>
      <c r="S26" s="151">
        <f>R26/Q26*100</f>
        <v>69.43478260869566</v>
      </c>
      <c r="T26" s="150">
        <f>SUM(T5:T25)</f>
        <v>0</v>
      </c>
      <c r="U26" s="172">
        <f>SUM(U5:U25)</f>
        <v>100</v>
      </c>
      <c r="V26" s="151"/>
    </row>
    <row r="27" spans="1:22" ht="16.5" thickBot="1">
      <c r="A27" s="152" t="s">
        <v>16</v>
      </c>
      <c r="B27" s="672">
        <f>SUM(B7:B26)</f>
        <v>568263</v>
      </c>
      <c r="C27" s="673">
        <f>SUM(F27,I27,L27)</f>
        <v>389586</v>
      </c>
      <c r="D27" s="674">
        <f>SUM(D7:D26)</f>
        <v>1407.6978479625675</v>
      </c>
      <c r="E27" s="675">
        <f>D27/C27*100</f>
        <v>0.3613317336769205</v>
      </c>
      <c r="F27" s="676">
        <f>SUM(F6:F26)</f>
        <v>358700</v>
      </c>
      <c r="G27" s="677">
        <f>SUM(G7:G26)</f>
        <v>1326.3084706911243</v>
      </c>
      <c r="H27" s="678">
        <f>G27/F27*100</f>
        <v>0.36975424329275836</v>
      </c>
      <c r="I27" s="676">
        <f>SUM(I6:I26)</f>
        <v>30284</v>
      </c>
      <c r="J27" s="677">
        <f>SUM(J7:J26)</f>
        <v>2134.5551336309145</v>
      </c>
      <c r="K27" s="679">
        <f>J27/I27*100</f>
        <v>7.048458372840162</v>
      </c>
      <c r="L27" s="680">
        <f>SUM(L6:L26)</f>
        <v>602</v>
      </c>
      <c r="M27" s="677">
        <f>SUM(M7:M26)</f>
        <v>373.6363636363636</v>
      </c>
      <c r="N27" s="681">
        <f>M27/L27*100</f>
        <v>62.06584113560858</v>
      </c>
      <c r="O27" s="682">
        <f>SUM(O6:O26)</f>
        <v>240</v>
      </c>
      <c r="P27" s="677">
        <f>SUM(P7:P26)</f>
        <v>0</v>
      </c>
      <c r="Q27" s="683">
        <f>P27/O27*100</f>
        <v>0</v>
      </c>
      <c r="R27" s="680">
        <f>SUM(R6:R26)</f>
        <v>3194</v>
      </c>
      <c r="S27" s="684">
        <f>SUM(S6:S26)</f>
        <v>202.53478260869565</v>
      </c>
      <c r="T27" s="136">
        <v>0</v>
      </c>
      <c r="U27" s="115">
        <v>149</v>
      </c>
      <c r="V27" s="116"/>
    </row>
    <row r="33" ht="12.75">
      <c r="H33" s="15"/>
    </row>
  </sheetData>
  <sheetProtection/>
  <mergeCells count="10">
    <mergeCell ref="N3:P3"/>
    <mergeCell ref="T3:V3"/>
    <mergeCell ref="Q1:S1"/>
    <mergeCell ref="K3:M3"/>
    <mergeCell ref="Q3:S3"/>
    <mergeCell ref="A1:O1"/>
    <mergeCell ref="A3:A4"/>
    <mergeCell ref="B3:D3"/>
    <mergeCell ref="E3:G3"/>
    <mergeCell ref="H3:J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110" zoomScaleSheetLayoutView="110" workbookViewId="0" topLeftCell="A2">
      <selection activeCell="A16" sqref="A16"/>
    </sheetView>
  </sheetViews>
  <sheetFormatPr defaultColWidth="9.00390625" defaultRowHeight="12.75"/>
  <cols>
    <col min="1" max="1" width="20.75390625" style="0" customWidth="1"/>
    <col min="2" max="2" width="9.25390625" style="0" customWidth="1"/>
    <col min="3" max="3" width="10.00390625" style="0" customWidth="1"/>
    <col min="4" max="4" width="9.375" style="0" customWidth="1"/>
    <col min="5" max="5" width="8.00390625" style="0" customWidth="1"/>
    <col min="6" max="6" width="7.125" style="0" customWidth="1"/>
    <col min="7" max="7" width="9.125" style="0" customWidth="1"/>
    <col min="8" max="8" width="9.75390625" style="0" customWidth="1"/>
    <col min="9" max="9" width="8.75390625" style="0" customWidth="1"/>
    <col min="10" max="10" width="8.625" style="0" customWidth="1"/>
    <col min="11" max="11" width="6.875" style="0" customWidth="1"/>
    <col min="12" max="12" width="10.375" style="0" bestFit="1" customWidth="1"/>
    <col min="13" max="13" width="9.25390625" style="0" customWidth="1"/>
    <col min="14" max="14" width="8.75390625" style="0" bestFit="1" customWidth="1"/>
    <col min="15" max="15" width="8.125" style="0" customWidth="1"/>
    <col min="16" max="16" width="6.625" style="0" bestFit="1" customWidth="1"/>
    <col min="17" max="17" width="10.375" style="0" bestFit="1" customWidth="1"/>
    <col min="18" max="18" width="9.625" style="0" bestFit="1" customWidth="1"/>
    <col min="19" max="19" width="8.75390625" style="0" bestFit="1" customWidth="1"/>
    <col min="20" max="20" width="8.00390625" style="0" customWidth="1"/>
    <col min="21" max="21" width="9.25390625" style="0" customWidth="1"/>
    <col min="22" max="22" width="8.375" style="0" bestFit="1" customWidth="1"/>
    <col min="23" max="23" width="9.625" style="0" bestFit="1" customWidth="1"/>
    <col min="24" max="24" width="8.75390625" style="0" bestFit="1" customWidth="1"/>
    <col min="25" max="25" width="7.75390625" style="0" customWidth="1"/>
    <col min="26" max="26" width="6.625" style="0" bestFit="1" customWidth="1"/>
  </cols>
  <sheetData>
    <row r="1" spans="1:26" ht="15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</row>
    <row r="2" spans="1:26" ht="33.75" customHeight="1">
      <c r="A2" s="181"/>
      <c r="B2" s="607" t="s">
        <v>70</v>
      </c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1"/>
      <c r="Y2" s="181"/>
      <c r="Z2" s="181"/>
    </row>
    <row r="3" spans="1:24" ht="19.5" customHeight="1" thickBot="1">
      <c r="A3" s="183"/>
      <c r="B3" s="184"/>
      <c r="C3" s="184"/>
      <c r="D3" s="184"/>
      <c r="E3" s="184"/>
      <c r="F3" s="604"/>
      <c r="G3" s="604"/>
      <c r="H3" s="184"/>
      <c r="I3" s="185"/>
      <c r="L3" s="184"/>
      <c r="M3" s="181"/>
      <c r="N3" s="605">
        <v>43712</v>
      </c>
      <c r="O3" s="606"/>
      <c r="P3" s="606"/>
      <c r="Q3" s="186"/>
      <c r="R3" s="187"/>
      <c r="S3" s="188"/>
      <c r="T3" s="183"/>
      <c r="U3" s="183"/>
      <c r="V3" s="181"/>
      <c r="W3" s="181"/>
      <c r="X3" s="189"/>
    </row>
    <row r="4" spans="1:26" ht="16.5" customHeight="1" thickBot="1">
      <c r="A4" s="601" t="s">
        <v>17</v>
      </c>
      <c r="B4" s="602" t="s">
        <v>71</v>
      </c>
      <c r="C4" s="602"/>
      <c r="D4" s="602"/>
      <c r="E4" s="602"/>
      <c r="F4" s="602"/>
      <c r="G4" s="603" t="s">
        <v>72</v>
      </c>
      <c r="H4" s="603"/>
      <c r="I4" s="603"/>
      <c r="J4" s="603"/>
      <c r="K4" s="603"/>
      <c r="L4" s="598" t="s">
        <v>73</v>
      </c>
      <c r="M4" s="599"/>
      <c r="N4" s="599"/>
      <c r="O4" s="599"/>
      <c r="P4" s="600"/>
      <c r="Q4" s="598" t="s">
        <v>74</v>
      </c>
      <c r="R4" s="599"/>
      <c r="S4" s="599"/>
      <c r="T4" s="599"/>
      <c r="U4" s="600"/>
      <c r="V4" s="598" t="s">
        <v>75</v>
      </c>
      <c r="W4" s="599"/>
      <c r="X4" s="599"/>
      <c r="Y4" s="599"/>
      <c r="Z4" s="600"/>
    </row>
    <row r="5" spans="1:26" ht="32.25" thickBot="1">
      <c r="A5" s="601"/>
      <c r="B5" s="190" t="s">
        <v>76</v>
      </c>
      <c r="C5" s="191" t="s">
        <v>77</v>
      </c>
      <c r="D5" s="191" t="s">
        <v>78</v>
      </c>
      <c r="E5" s="192" t="s">
        <v>79</v>
      </c>
      <c r="F5" s="193" t="s">
        <v>1</v>
      </c>
      <c r="G5" s="190" t="s">
        <v>76</v>
      </c>
      <c r="H5" s="192" t="s">
        <v>77</v>
      </c>
      <c r="I5" s="191" t="s">
        <v>78</v>
      </c>
      <c r="J5" s="192" t="s">
        <v>79</v>
      </c>
      <c r="K5" s="193" t="s">
        <v>1</v>
      </c>
      <c r="L5" s="190" t="s">
        <v>76</v>
      </c>
      <c r="M5" s="191" t="s">
        <v>77</v>
      </c>
      <c r="N5" s="191" t="s">
        <v>78</v>
      </c>
      <c r="O5" s="192" t="s">
        <v>79</v>
      </c>
      <c r="P5" s="193" t="s">
        <v>1</v>
      </c>
      <c r="Q5" s="190" t="s">
        <v>76</v>
      </c>
      <c r="R5" s="192" t="s">
        <v>77</v>
      </c>
      <c r="S5" s="191" t="s">
        <v>78</v>
      </c>
      <c r="T5" s="191" t="s">
        <v>79</v>
      </c>
      <c r="U5" s="193" t="s">
        <v>1</v>
      </c>
      <c r="V5" s="190" t="s">
        <v>76</v>
      </c>
      <c r="W5" s="192" t="s">
        <v>77</v>
      </c>
      <c r="X5" s="191" t="s">
        <v>78</v>
      </c>
      <c r="Y5" s="191" t="s">
        <v>79</v>
      </c>
      <c r="Z5" s="193" t="s">
        <v>1</v>
      </c>
    </row>
    <row r="6" spans="1:26" ht="15.75">
      <c r="A6" s="332" t="s">
        <v>2</v>
      </c>
      <c r="B6" s="194">
        <v>415</v>
      </c>
      <c r="C6" s="194">
        <v>2</v>
      </c>
      <c r="D6" s="195">
        <v>340</v>
      </c>
      <c r="E6" s="195">
        <f aca="true" t="shared" si="0" ref="E6:E27">C6+D6</f>
        <v>342</v>
      </c>
      <c r="F6" s="196">
        <f>E6/B6*100</f>
        <v>82.40963855421687</v>
      </c>
      <c r="G6" s="194">
        <v>0</v>
      </c>
      <c r="H6" s="194">
        <v>0</v>
      </c>
      <c r="I6" s="197">
        <v>0</v>
      </c>
      <c r="J6" s="195">
        <f aca="true" t="shared" si="1" ref="J6:J26">H6+I6</f>
        <v>0</v>
      </c>
      <c r="K6" s="198">
        <v>0</v>
      </c>
      <c r="L6" s="194">
        <v>0</v>
      </c>
      <c r="M6" s="194">
        <v>0</v>
      </c>
      <c r="N6" s="197">
        <v>0</v>
      </c>
      <c r="O6" s="195">
        <f aca="true" t="shared" si="2" ref="O6:O26">M6+N6</f>
        <v>0</v>
      </c>
      <c r="P6" s="198">
        <v>0</v>
      </c>
      <c r="Q6" s="199">
        <v>0</v>
      </c>
      <c r="R6" s="200">
        <v>0</v>
      </c>
      <c r="S6" s="197">
        <v>0</v>
      </c>
      <c r="T6" s="195">
        <f>R6+S6</f>
        <v>0</v>
      </c>
      <c r="U6" s="198">
        <v>0</v>
      </c>
      <c r="V6" s="199">
        <v>132</v>
      </c>
      <c r="W6" s="194">
        <v>0</v>
      </c>
      <c r="X6" s="201">
        <v>0</v>
      </c>
      <c r="Y6" s="202">
        <f aca="true" t="shared" si="3" ref="Y6:Y26">W6+X6</f>
        <v>0</v>
      </c>
      <c r="Z6" s="198">
        <f>Y6/V6*100</f>
        <v>0</v>
      </c>
    </row>
    <row r="7" spans="1:26" ht="15.75">
      <c r="A7" s="203" t="s">
        <v>18</v>
      </c>
      <c r="B7" s="194">
        <v>3000</v>
      </c>
      <c r="C7" s="194">
        <v>0</v>
      </c>
      <c r="D7" s="201">
        <v>1890</v>
      </c>
      <c r="E7" s="202">
        <f t="shared" si="0"/>
        <v>1890</v>
      </c>
      <c r="F7" s="198">
        <f aca="true" t="shared" si="4" ref="F7:F27">(E7*100)/B7</f>
        <v>63</v>
      </c>
      <c r="G7" s="194">
        <v>5000</v>
      </c>
      <c r="H7" s="194">
        <v>0</v>
      </c>
      <c r="I7" s="201">
        <v>1150</v>
      </c>
      <c r="J7" s="195">
        <f t="shared" si="1"/>
        <v>1150</v>
      </c>
      <c r="K7" s="198">
        <f>(J7*100)/G7</f>
        <v>23</v>
      </c>
      <c r="L7" s="194">
        <v>1500</v>
      </c>
      <c r="M7" s="194">
        <v>0</v>
      </c>
      <c r="N7" s="201">
        <v>1402</v>
      </c>
      <c r="O7" s="195">
        <f t="shared" si="2"/>
        <v>1402</v>
      </c>
      <c r="P7" s="198">
        <f aca="true" t="shared" si="5" ref="P7:P27">(O7*100)/L7</f>
        <v>93.46666666666667</v>
      </c>
      <c r="Q7" s="199">
        <v>4500</v>
      </c>
      <c r="R7" s="200">
        <v>0</v>
      </c>
      <c r="S7" s="201">
        <v>1975</v>
      </c>
      <c r="T7" s="195">
        <f>R7+S7</f>
        <v>1975</v>
      </c>
      <c r="U7" s="198">
        <f>(T7*100)/Q7</f>
        <v>43.888888888888886</v>
      </c>
      <c r="V7" s="199">
        <v>4500</v>
      </c>
      <c r="W7" s="194">
        <v>0</v>
      </c>
      <c r="X7" s="201">
        <v>2460</v>
      </c>
      <c r="Y7" s="202">
        <f t="shared" si="3"/>
        <v>2460</v>
      </c>
      <c r="Z7" s="198">
        <f aca="true" t="shared" si="6" ref="Z7:Z27">(Y7*100)/V7</f>
        <v>54.666666666666664</v>
      </c>
    </row>
    <row r="8" spans="1:26" ht="15.75">
      <c r="A8" s="203" t="s">
        <v>19</v>
      </c>
      <c r="B8" s="194">
        <v>1800</v>
      </c>
      <c r="C8" s="194">
        <v>260</v>
      </c>
      <c r="D8" s="201">
        <v>1930</v>
      </c>
      <c r="E8" s="202">
        <f t="shared" si="0"/>
        <v>2190</v>
      </c>
      <c r="F8" s="198">
        <f t="shared" si="4"/>
        <v>121.66666666666667</v>
      </c>
      <c r="G8" s="194">
        <v>8600</v>
      </c>
      <c r="H8" s="194">
        <v>2000</v>
      </c>
      <c r="I8" s="201">
        <v>7280</v>
      </c>
      <c r="J8" s="195">
        <f t="shared" si="1"/>
        <v>9280</v>
      </c>
      <c r="K8" s="198">
        <f>(J8*100)/G8</f>
        <v>107.90697674418605</v>
      </c>
      <c r="L8" s="194">
        <v>1700</v>
      </c>
      <c r="M8" s="194">
        <v>50</v>
      </c>
      <c r="N8" s="201">
        <v>1700</v>
      </c>
      <c r="O8" s="195">
        <f t="shared" si="2"/>
        <v>1750</v>
      </c>
      <c r="P8" s="198">
        <f t="shared" si="5"/>
        <v>102.94117647058823</v>
      </c>
      <c r="Q8" s="199">
        <v>2800</v>
      </c>
      <c r="R8" s="200">
        <v>1050</v>
      </c>
      <c r="S8" s="201">
        <v>0</v>
      </c>
      <c r="T8" s="195">
        <f>R8+S8</f>
        <v>1050</v>
      </c>
      <c r="U8" s="198">
        <f>(T8*100)/Q8</f>
        <v>37.5</v>
      </c>
      <c r="V8" s="199">
        <v>3990</v>
      </c>
      <c r="W8" s="194">
        <v>800</v>
      </c>
      <c r="X8" s="201">
        <v>3990</v>
      </c>
      <c r="Y8" s="202">
        <f t="shared" si="3"/>
        <v>4790</v>
      </c>
      <c r="Z8" s="198">
        <f t="shared" si="6"/>
        <v>120.0501253132832</v>
      </c>
    </row>
    <row r="9" spans="1:26" ht="15.75">
      <c r="A9" s="203" t="s">
        <v>3</v>
      </c>
      <c r="B9" s="194">
        <v>1230</v>
      </c>
      <c r="C9" s="194">
        <v>0</v>
      </c>
      <c r="D9" s="201">
        <v>1406</v>
      </c>
      <c r="E9" s="202">
        <f t="shared" si="0"/>
        <v>1406</v>
      </c>
      <c r="F9" s="198">
        <f t="shared" si="4"/>
        <v>114.3089430894309</v>
      </c>
      <c r="G9" s="194">
        <v>157</v>
      </c>
      <c r="H9" s="194">
        <v>0</v>
      </c>
      <c r="I9" s="201">
        <v>710</v>
      </c>
      <c r="J9" s="195">
        <f t="shared" si="1"/>
        <v>710</v>
      </c>
      <c r="K9" s="198">
        <f>(J9*100)/G9</f>
        <v>452.22929936305735</v>
      </c>
      <c r="L9" s="194">
        <v>120</v>
      </c>
      <c r="M9" s="194">
        <v>0</v>
      </c>
      <c r="N9" s="201">
        <v>120</v>
      </c>
      <c r="O9" s="195">
        <f t="shared" si="2"/>
        <v>120</v>
      </c>
      <c r="P9" s="198">
        <f t="shared" si="5"/>
        <v>100</v>
      </c>
      <c r="Q9" s="199">
        <v>0</v>
      </c>
      <c r="R9" s="200">
        <v>0</v>
      </c>
      <c r="S9" s="201">
        <v>0</v>
      </c>
      <c r="T9" s="195">
        <f>R9+S9</f>
        <v>0</v>
      </c>
      <c r="U9" s="198">
        <v>0</v>
      </c>
      <c r="V9" s="199">
        <v>593</v>
      </c>
      <c r="W9" s="194">
        <v>0</v>
      </c>
      <c r="X9" s="201">
        <v>450</v>
      </c>
      <c r="Y9" s="202">
        <f t="shared" si="3"/>
        <v>450</v>
      </c>
      <c r="Z9" s="198">
        <f t="shared" si="6"/>
        <v>75.88532883642496</v>
      </c>
    </row>
    <row r="10" spans="1:26" ht="15.75">
      <c r="A10" s="508" t="s">
        <v>4</v>
      </c>
      <c r="B10" s="194">
        <v>3700</v>
      </c>
      <c r="C10" s="194">
        <v>0</v>
      </c>
      <c r="D10" s="201">
        <v>3710</v>
      </c>
      <c r="E10" s="202">
        <f t="shared" si="0"/>
        <v>3710</v>
      </c>
      <c r="F10" s="198">
        <f t="shared" si="4"/>
        <v>100.27027027027027</v>
      </c>
      <c r="G10" s="194">
        <v>0</v>
      </c>
      <c r="H10" s="194">
        <v>0</v>
      </c>
      <c r="I10" s="201">
        <v>0</v>
      </c>
      <c r="J10" s="195">
        <f t="shared" si="1"/>
        <v>0</v>
      </c>
      <c r="K10" s="198">
        <v>0</v>
      </c>
      <c r="L10" s="194">
        <v>1600</v>
      </c>
      <c r="M10" s="194">
        <v>0</v>
      </c>
      <c r="N10" s="201">
        <v>650</v>
      </c>
      <c r="O10" s="195">
        <f t="shared" si="2"/>
        <v>650</v>
      </c>
      <c r="P10" s="198">
        <f t="shared" si="5"/>
        <v>40.625</v>
      </c>
      <c r="Q10" s="199">
        <v>0</v>
      </c>
      <c r="R10" s="200">
        <v>0</v>
      </c>
      <c r="S10" s="201">
        <v>0</v>
      </c>
      <c r="T10" s="195">
        <v>0</v>
      </c>
      <c r="U10" s="198">
        <v>0</v>
      </c>
      <c r="V10" s="199">
        <v>1650</v>
      </c>
      <c r="W10" s="194">
        <v>200</v>
      </c>
      <c r="X10" s="201">
        <v>750</v>
      </c>
      <c r="Y10" s="202">
        <f t="shared" si="3"/>
        <v>950</v>
      </c>
      <c r="Z10" s="198">
        <f t="shared" si="6"/>
        <v>57.57575757575758</v>
      </c>
    </row>
    <row r="11" spans="1:26" ht="15.75">
      <c r="A11" s="203" t="s">
        <v>20</v>
      </c>
      <c r="B11" s="194">
        <v>1241</v>
      </c>
      <c r="C11" s="194">
        <v>0</v>
      </c>
      <c r="D11" s="201">
        <v>3100</v>
      </c>
      <c r="E11" s="202">
        <f t="shared" si="0"/>
        <v>3100</v>
      </c>
      <c r="F11" s="198">
        <f t="shared" si="4"/>
        <v>249.79854955680904</v>
      </c>
      <c r="G11" s="194">
        <v>1896</v>
      </c>
      <c r="H11" s="194">
        <v>1100</v>
      </c>
      <c r="I11" s="201">
        <v>1300</v>
      </c>
      <c r="J11" s="195">
        <f t="shared" si="1"/>
        <v>2400</v>
      </c>
      <c r="K11" s="198">
        <f>(J11*100)/G11</f>
        <v>126.58227848101266</v>
      </c>
      <c r="L11" s="194">
        <v>1173</v>
      </c>
      <c r="M11" s="194">
        <v>350</v>
      </c>
      <c r="N11" s="201">
        <v>330</v>
      </c>
      <c r="O11" s="195">
        <f t="shared" si="2"/>
        <v>680</v>
      </c>
      <c r="P11" s="198">
        <f t="shared" si="5"/>
        <v>57.971014492753625</v>
      </c>
      <c r="Q11" s="199">
        <v>6554</v>
      </c>
      <c r="R11" s="200">
        <v>1100</v>
      </c>
      <c r="S11" s="201">
        <v>0</v>
      </c>
      <c r="T11" s="195">
        <f aca="true" t="shared" si="7" ref="T11:T26">R11+S11</f>
        <v>1100</v>
      </c>
      <c r="U11" s="198">
        <f>(T11*100)/Q11</f>
        <v>16.783643576441868</v>
      </c>
      <c r="V11" s="199">
        <v>1949</v>
      </c>
      <c r="W11" s="194">
        <v>405</v>
      </c>
      <c r="X11" s="201">
        <v>800</v>
      </c>
      <c r="Y11" s="202">
        <f t="shared" si="3"/>
        <v>1205</v>
      </c>
      <c r="Z11" s="198">
        <f t="shared" si="6"/>
        <v>61.82657773217034</v>
      </c>
    </row>
    <row r="12" spans="1:26" ht="15.75">
      <c r="A12" s="203" t="s">
        <v>5</v>
      </c>
      <c r="B12" s="194">
        <v>990</v>
      </c>
      <c r="C12" s="194">
        <v>169</v>
      </c>
      <c r="D12" s="201">
        <v>1252</v>
      </c>
      <c r="E12" s="202">
        <f t="shared" si="0"/>
        <v>1421</v>
      </c>
      <c r="F12" s="198">
        <f t="shared" si="4"/>
        <v>143.53535353535352</v>
      </c>
      <c r="G12" s="194">
        <v>1850</v>
      </c>
      <c r="H12" s="194">
        <v>1772</v>
      </c>
      <c r="I12" s="201">
        <v>1756</v>
      </c>
      <c r="J12" s="195">
        <f t="shared" si="1"/>
        <v>3528</v>
      </c>
      <c r="K12" s="198">
        <f>(J12*100)/G12</f>
        <v>190.7027027027027</v>
      </c>
      <c r="L12" s="194">
        <v>1180</v>
      </c>
      <c r="M12" s="194">
        <v>200</v>
      </c>
      <c r="N12" s="201">
        <v>600</v>
      </c>
      <c r="O12" s="195">
        <f t="shared" si="2"/>
        <v>800</v>
      </c>
      <c r="P12" s="198">
        <f t="shared" si="5"/>
        <v>67.79661016949153</v>
      </c>
      <c r="Q12" s="199">
        <v>1500</v>
      </c>
      <c r="R12" s="200">
        <v>760</v>
      </c>
      <c r="S12" s="201">
        <v>0</v>
      </c>
      <c r="T12" s="195">
        <f t="shared" si="7"/>
        <v>760</v>
      </c>
      <c r="U12" s="198">
        <f>(T12*100)/Q12</f>
        <v>50.666666666666664</v>
      </c>
      <c r="V12" s="199">
        <v>2400</v>
      </c>
      <c r="W12" s="194">
        <v>312</v>
      </c>
      <c r="X12" s="201">
        <v>1791</v>
      </c>
      <c r="Y12" s="202">
        <f t="shared" si="3"/>
        <v>2103</v>
      </c>
      <c r="Z12" s="198">
        <f t="shared" si="6"/>
        <v>87.625</v>
      </c>
    </row>
    <row r="13" spans="1:26" ht="15.75">
      <c r="A13" s="203" t="s">
        <v>6</v>
      </c>
      <c r="B13" s="194">
        <v>1190</v>
      </c>
      <c r="C13" s="194">
        <v>0</v>
      </c>
      <c r="D13" s="201">
        <v>1803</v>
      </c>
      <c r="E13" s="202">
        <f t="shared" si="0"/>
        <v>1803</v>
      </c>
      <c r="F13" s="198">
        <f t="shared" si="4"/>
        <v>151.51260504201682</v>
      </c>
      <c r="G13" s="194">
        <v>11700</v>
      </c>
      <c r="H13" s="194">
        <v>0</v>
      </c>
      <c r="I13" s="201">
        <v>14029</v>
      </c>
      <c r="J13" s="195">
        <f t="shared" si="1"/>
        <v>14029</v>
      </c>
      <c r="K13" s="198">
        <f>(J13*100)/G13</f>
        <v>119.90598290598291</v>
      </c>
      <c r="L13" s="194">
        <v>3258</v>
      </c>
      <c r="M13" s="194">
        <v>0</v>
      </c>
      <c r="N13" s="201">
        <v>0</v>
      </c>
      <c r="O13" s="195">
        <f t="shared" si="2"/>
        <v>0</v>
      </c>
      <c r="P13" s="198">
        <f t="shared" si="5"/>
        <v>0</v>
      </c>
      <c r="Q13" s="199">
        <v>29155</v>
      </c>
      <c r="R13" s="200">
        <v>0</v>
      </c>
      <c r="S13" s="201">
        <v>0</v>
      </c>
      <c r="T13" s="195">
        <f t="shared" si="7"/>
        <v>0</v>
      </c>
      <c r="U13" s="198">
        <f>(T13*100)/Q13</f>
        <v>0</v>
      </c>
      <c r="V13" s="199">
        <v>18350</v>
      </c>
      <c r="W13" s="194">
        <v>0</v>
      </c>
      <c r="X13" s="201">
        <v>0</v>
      </c>
      <c r="Y13" s="202">
        <f t="shared" si="3"/>
        <v>0</v>
      </c>
      <c r="Z13" s="198">
        <f t="shared" si="6"/>
        <v>0</v>
      </c>
    </row>
    <row r="14" spans="1:26" ht="15.75">
      <c r="A14" s="203" t="s">
        <v>7</v>
      </c>
      <c r="B14" s="194">
        <v>1115</v>
      </c>
      <c r="C14" s="194">
        <v>0</v>
      </c>
      <c r="D14" s="201">
        <v>1116</v>
      </c>
      <c r="E14" s="202">
        <f t="shared" si="0"/>
        <v>1116</v>
      </c>
      <c r="F14" s="198">
        <f t="shared" si="4"/>
        <v>100.08968609865471</v>
      </c>
      <c r="G14" s="194">
        <v>0</v>
      </c>
      <c r="H14" s="194">
        <v>0</v>
      </c>
      <c r="I14" s="201">
        <v>0</v>
      </c>
      <c r="J14" s="195">
        <f t="shared" si="1"/>
        <v>0</v>
      </c>
      <c r="K14" s="198">
        <v>0</v>
      </c>
      <c r="L14" s="194">
        <v>1070</v>
      </c>
      <c r="M14" s="194">
        <v>0</v>
      </c>
      <c r="N14" s="201">
        <v>0</v>
      </c>
      <c r="O14" s="195">
        <f t="shared" si="2"/>
        <v>0</v>
      </c>
      <c r="P14" s="198">
        <f t="shared" si="5"/>
        <v>0</v>
      </c>
      <c r="Q14" s="199">
        <v>0</v>
      </c>
      <c r="R14" s="200">
        <v>0</v>
      </c>
      <c r="S14" s="201">
        <v>0</v>
      </c>
      <c r="T14" s="195">
        <f t="shared" si="7"/>
        <v>0</v>
      </c>
      <c r="U14" s="198">
        <v>0</v>
      </c>
      <c r="V14" s="199">
        <v>1337</v>
      </c>
      <c r="W14" s="194">
        <v>832</v>
      </c>
      <c r="X14" s="201">
        <v>0</v>
      </c>
      <c r="Y14" s="202">
        <f t="shared" si="3"/>
        <v>832</v>
      </c>
      <c r="Z14" s="198">
        <f t="shared" si="6"/>
        <v>62.228870605833954</v>
      </c>
    </row>
    <row r="15" spans="1:26" ht="15.75">
      <c r="A15" s="203" t="s">
        <v>8</v>
      </c>
      <c r="B15" s="194">
        <v>818</v>
      </c>
      <c r="C15" s="194">
        <v>0</v>
      </c>
      <c r="D15" s="201">
        <v>1188</v>
      </c>
      <c r="E15" s="202">
        <f t="shared" si="0"/>
        <v>1188</v>
      </c>
      <c r="F15" s="198">
        <f t="shared" si="4"/>
        <v>145.23227383863082</v>
      </c>
      <c r="G15" s="194">
        <v>2028</v>
      </c>
      <c r="H15" s="194">
        <v>1500</v>
      </c>
      <c r="I15" s="201">
        <v>540</v>
      </c>
      <c r="J15" s="195">
        <f t="shared" si="1"/>
        <v>2040</v>
      </c>
      <c r="K15" s="198">
        <f aca="true" t="shared" si="8" ref="K15:K22">(J15*100)/G15</f>
        <v>100.59171597633136</v>
      </c>
      <c r="L15" s="194">
        <v>1227</v>
      </c>
      <c r="M15" s="194">
        <v>0</v>
      </c>
      <c r="N15" s="201">
        <v>1350</v>
      </c>
      <c r="O15" s="195">
        <f t="shared" si="2"/>
        <v>1350</v>
      </c>
      <c r="P15" s="198">
        <f t="shared" si="5"/>
        <v>110.02444987775061</v>
      </c>
      <c r="Q15" s="199">
        <v>2437</v>
      </c>
      <c r="R15" s="200">
        <v>100</v>
      </c>
      <c r="S15" s="201">
        <v>0</v>
      </c>
      <c r="T15" s="195">
        <f t="shared" si="7"/>
        <v>100</v>
      </c>
      <c r="U15" s="198">
        <f aca="true" t="shared" si="9" ref="U15:U22">(T15*100)/Q15</f>
        <v>4.1034058268362745</v>
      </c>
      <c r="V15" s="199">
        <v>1031</v>
      </c>
      <c r="W15" s="194">
        <v>50</v>
      </c>
      <c r="X15" s="201">
        <v>1100</v>
      </c>
      <c r="Y15" s="202">
        <f t="shared" si="3"/>
        <v>1150</v>
      </c>
      <c r="Z15" s="198">
        <f t="shared" si="6"/>
        <v>111.54219204655674</v>
      </c>
    </row>
    <row r="16" spans="1:26" ht="15.75">
      <c r="A16" s="508" t="s">
        <v>9</v>
      </c>
      <c r="B16" s="194">
        <v>1080</v>
      </c>
      <c r="C16" s="194">
        <v>140</v>
      </c>
      <c r="D16" s="201">
        <v>1381</v>
      </c>
      <c r="E16" s="202">
        <f t="shared" si="0"/>
        <v>1521</v>
      </c>
      <c r="F16" s="198">
        <f t="shared" si="4"/>
        <v>140.83333333333334</v>
      </c>
      <c r="G16" s="194">
        <v>10800</v>
      </c>
      <c r="H16" s="194">
        <v>8300</v>
      </c>
      <c r="I16" s="201">
        <v>6500</v>
      </c>
      <c r="J16" s="195">
        <f t="shared" si="1"/>
        <v>14800</v>
      </c>
      <c r="K16" s="198">
        <f t="shared" si="8"/>
        <v>137.03703703703704</v>
      </c>
      <c r="L16" s="194">
        <v>2310</v>
      </c>
      <c r="M16" s="194">
        <v>520</v>
      </c>
      <c r="N16" s="201">
        <v>3170</v>
      </c>
      <c r="O16" s="195">
        <f t="shared" si="2"/>
        <v>3690</v>
      </c>
      <c r="P16" s="198">
        <f t="shared" si="5"/>
        <v>159.74025974025975</v>
      </c>
      <c r="Q16" s="199">
        <v>12800</v>
      </c>
      <c r="R16" s="200">
        <v>7800</v>
      </c>
      <c r="S16" s="201">
        <v>1200</v>
      </c>
      <c r="T16" s="195">
        <f t="shared" si="7"/>
        <v>9000</v>
      </c>
      <c r="U16" s="198">
        <f t="shared" si="9"/>
        <v>70.3125</v>
      </c>
      <c r="V16" s="199">
        <v>3565</v>
      </c>
      <c r="W16" s="194">
        <v>1110</v>
      </c>
      <c r="X16" s="201">
        <v>2530</v>
      </c>
      <c r="Y16" s="202">
        <f t="shared" si="3"/>
        <v>3640</v>
      </c>
      <c r="Z16" s="198">
        <f t="shared" si="6"/>
        <v>102.10378681626929</v>
      </c>
    </row>
    <row r="17" spans="1:26" ht="15.75">
      <c r="A17" s="508" t="s">
        <v>10</v>
      </c>
      <c r="B17" s="194">
        <v>1700</v>
      </c>
      <c r="C17" s="194">
        <v>0</v>
      </c>
      <c r="D17" s="201">
        <v>1750</v>
      </c>
      <c r="E17" s="202">
        <f t="shared" si="0"/>
        <v>1750</v>
      </c>
      <c r="F17" s="198">
        <f t="shared" si="4"/>
        <v>102.94117647058823</v>
      </c>
      <c r="G17" s="194">
        <v>1200</v>
      </c>
      <c r="H17" s="194">
        <v>0</v>
      </c>
      <c r="I17" s="201">
        <v>1200</v>
      </c>
      <c r="J17" s="195">
        <f t="shared" si="1"/>
        <v>1200</v>
      </c>
      <c r="K17" s="198">
        <f t="shared" si="8"/>
        <v>100</v>
      </c>
      <c r="L17" s="194">
        <v>1052</v>
      </c>
      <c r="M17" s="194">
        <v>0</v>
      </c>
      <c r="N17" s="201">
        <v>300</v>
      </c>
      <c r="O17" s="195">
        <f t="shared" si="2"/>
        <v>300</v>
      </c>
      <c r="P17" s="198">
        <f t="shared" si="5"/>
        <v>28.517110266159698</v>
      </c>
      <c r="Q17" s="199">
        <v>905</v>
      </c>
      <c r="R17" s="200">
        <v>0</v>
      </c>
      <c r="S17" s="201">
        <v>0</v>
      </c>
      <c r="T17" s="195">
        <f t="shared" si="7"/>
        <v>0</v>
      </c>
      <c r="U17" s="198">
        <f t="shared" si="9"/>
        <v>0</v>
      </c>
      <c r="V17" s="199">
        <v>1472</v>
      </c>
      <c r="W17" s="194">
        <v>142</v>
      </c>
      <c r="X17" s="201">
        <v>0</v>
      </c>
      <c r="Y17" s="202">
        <f t="shared" si="3"/>
        <v>142</v>
      </c>
      <c r="Z17" s="198">
        <f t="shared" si="6"/>
        <v>9.646739130434783</v>
      </c>
    </row>
    <row r="18" spans="1:26" ht="15.75">
      <c r="A18" s="508" t="s">
        <v>21</v>
      </c>
      <c r="B18" s="194">
        <v>2730</v>
      </c>
      <c r="C18" s="194">
        <v>482</v>
      </c>
      <c r="D18" s="201">
        <v>2443</v>
      </c>
      <c r="E18" s="202">
        <f t="shared" si="0"/>
        <v>2925</v>
      </c>
      <c r="F18" s="198">
        <f t="shared" si="4"/>
        <v>107.14285714285714</v>
      </c>
      <c r="G18" s="194">
        <v>4000</v>
      </c>
      <c r="H18" s="194">
        <v>0</v>
      </c>
      <c r="I18" s="201">
        <v>4044</v>
      </c>
      <c r="J18" s="195">
        <f t="shared" si="1"/>
        <v>4044</v>
      </c>
      <c r="K18" s="198">
        <f t="shared" si="8"/>
        <v>101.1</v>
      </c>
      <c r="L18" s="194">
        <v>3330</v>
      </c>
      <c r="M18" s="194">
        <v>475</v>
      </c>
      <c r="N18" s="201">
        <v>1620</v>
      </c>
      <c r="O18" s="195">
        <f t="shared" si="2"/>
        <v>2095</v>
      </c>
      <c r="P18" s="198">
        <f t="shared" si="5"/>
        <v>62.912912912912915</v>
      </c>
      <c r="Q18" s="199">
        <v>7700</v>
      </c>
      <c r="R18" s="200">
        <v>0</v>
      </c>
      <c r="S18" s="201">
        <v>0</v>
      </c>
      <c r="T18" s="195">
        <f t="shared" si="7"/>
        <v>0</v>
      </c>
      <c r="U18" s="198">
        <f t="shared" si="9"/>
        <v>0</v>
      </c>
      <c r="V18" s="199">
        <v>3510</v>
      </c>
      <c r="W18" s="194">
        <v>560</v>
      </c>
      <c r="X18" s="201">
        <v>282</v>
      </c>
      <c r="Y18" s="202">
        <f t="shared" si="3"/>
        <v>842</v>
      </c>
      <c r="Z18" s="198">
        <f t="shared" si="6"/>
        <v>23.988603988603987</v>
      </c>
    </row>
    <row r="19" spans="1:26" ht="15.75">
      <c r="A19" s="508" t="s">
        <v>11</v>
      </c>
      <c r="B19" s="194">
        <v>1605</v>
      </c>
      <c r="C19" s="194">
        <v>141</v>
      </c>
      <c r="D19" s="201">
        <v>1686</v>
      </c>
      <c r="E19" s="202">
        <f t="shared" si="0"/>
        <v>1827</v>
      </c>
      <c r="F19" s="198">
        <f t="shared" si="4"/>
        <v>113.83177570093459</v>
      </c>
      <c r="G19" s="194">
        <v>7120</v>
      </c>
      <c r="H19" s="194">
        <v>360</v>
      </c>
      <c r="I19" s="201">
        <v>8692</v>
      </c>
      <c r="J19" s="195">
        <f t="shared" si="1"/>
        <v>9052</v>
      </c>
      <c r="K19" s="198">
        <f t="shared" si="8"/>
        <v>127.13483146067416</v>
      </c>
      <c r="L19" s="194">
        <v>1580</v>
      </c>
      <c r="M19" s="194">
        <v>1056</v>
      </c>
      <c r="N19" s="201">
        <v>1123</v>
      </c>
      <c r="O19" s="195">
        <f t="shared" si="2"/>
        <v>2179</v>
      </c>
      <c r="P19" s="198">
        <f t="shared" si="5"/>
        <v>137.91139240506328</v>
      </c>
      <c r="Q19" s="199">
        <v>6590</v>
      </c>
      <c r="R19" s="200">
        <v>0</v>
      </c>
      <c r="S19" s="201">
        <v>0</v>
      </c>
      <c r="T19" s="195">
        <f t="shared" si="7"/>
        <v>0</v>
      </c>
      <c r="U19" s="198">
        <f t="shared" si="9"/>
        <v>0</v>
      </c>
      <c r="V19" s="199">
        <v>2565</v>
      </c>
      <c r="W19" s="194">
        <v>208</v>
      </c>
      <c r="X19" s="201">
        <v>421</v>
      </c>
      <c r="Y19" s="202">
        <f t="shared" si="3"/>
        <v>629</v>
      </c>
      <c r="Z19" s="198">
        <f t="shared" si="6"/>
        <v>24.522417153996102</v>
      </c>
    </row>
    <row r="20" spans="1:26" ht="15.75">
      <c r="A20" s="508" t="s">
        <v>12</v>
      </c>
      <c r="B20" s="194">
        <v>1705</v>
      </c>
      <c r="C20" s="194">
        <v>204</v>
      </c>
      <c r="D20" s="201">
        <v>2213</v>
      </c>
      <c r="E20" s="202">
        <f t="shared" si="0"/>
        <v>2417</v>
      </c>
      <c r="F20" s="198">
        <f t="shared" si="4"/>
        <v>141.75953079178885</v>
      </c>
      <c r="G20" s="194">
        <v>4656</v>
      </c>
      <c r="H20" s="194">
        <v>506</v>
      </c>
      <c r="I20" s="201">
        <v>4783</v>
      </c>
      <c r="J20" s="195">
        <f t="shared" si="1"/>
        <v>5289</v>
      </c>
      <c r="K20" s="198">
        <f t="shared" si="8"/>
        <v>113.59536082474227</v>
      </c>
      <c r="L20" s="194">
        <v>2991</v>
      </c>
      <c r="M20" s="194">
        <v>376</v>
      </c>
      <c r="N20" s="201">
        <v>1650</v>
      </c>
      <c r="O20" s="195">
        <f t="shared" si="2"/>
        <v>2026</v>
      </c>
      <c r="P20" s="198">
        <f t="shared" si="5"/>
        <v>67.73654296222</v>
      </c>
      <c r="Q20" s="199">
        <v>4400</v>
      </c>
      <c r="R20" s="200">
        <v>150</v>
      </c>
      <c r="S20" s="201">
        <v>1264</v>
      </c>
      <c r="T20" s="195">
        <f t="shared" si="7"/>
        <v>1414</v>
      </c>
      <c r="U20" s="198">
        <f t="shared" si="9"/>
        <v>32.13636363636363</v>
      </c>
      <c r="V20" s="199">
        <v>2664</v>
      </c>
      <c r="W20" s="194">
        <v>155</v>
      </c>
      <c r="X20" s="201">
        <v>1430</v>
      </c>
      <c r="Y20" s="202">
        <f t="shared" si="3"/>
        <v>1585</v>
      </c>
      <c r="Z20" s="198">
        <f t="shared" si="6"/>
        <v>59.496996996997</v>
      </c>
    </row>
    <row r="21" spans="1:26" ht="15.75">
      <c r="A21" s="508" t="s">
        <v>22</v>
      </c>
      <c r="B21" s="204">
        <v>3013</v>
      </c>
      <c r="C21" s="194">
        <v>11</v>
      </c>
      <c r="D21" s="201">
        <v>3929</v>
      </c>
      <c r="E21" s="202">
        <f t="shared" si="0"/>
        <v>3940</v>
      </c>
      <c r="F21" s="198">
        <f t="shared" si="4"/>
        <v>130.76667772983737</v>
      </c>
      <c r="G21" s="194">
        <v>5700</v>
      </c>
      <c r="H21" s="194">
        <v>2536</v>
      </c>
      <c r="I21" s="201">
        <v>5664</v>
      </c>
      <c r="J21" s="195">
        <f t="shared" si="1"/>
        <v>8200</v>
      </c>
      <c r="K21" s="198">
        <f t="shared" si="8"/>
        <v>143.859649122807</v>
      </c>
      <c r="L21" s="194">
        <v>2026</v>
      </c>
      <c r="M21" s="194">
        <v>163</v>
      </c>
      <c r="N21" s="201">
        <v>1950</v>
      </c>
      <c r="O21" s="195">
        <f t="shared" si="2"/>
        <v>2113</v>
      </c>
      <c r="P21" s="198">
        <f t="shared" si="5"/>
        <v>104.29417571569596</v>
      </c>
      <c r="Q21" s="199">
        <v>6460</v>
      </c>
      <c r="R21" s="200">
        <v>1732</v>
      </c>
      <c r="S21" s="201">
        <v>500</v>
      </c>
      <c r="T21" s="195">
        <f t="shared" si="7"/>
        <v>2232</v>
      </c>
      <c r="U21" s="198">
        <f t="shared" si="9"/>
        <v>34.55108359133127</v>
      </c>
      <c r="V21" s="199">
        <v>2200</v>
      </c>
      <c r="W21" s="194">
        <v>56</v>
      </c>
      <c r="X21" s="201">
        <v>0</v>
      </c>
      <c r="Y21" s="202">
        <f t="shared" si="3"/>
        <v>56</v>
      </c>
      <c r="Z21" s="198">
        <f t="shared" si="6"/>
        <v>2.5454545454545454</v>
      </c>
    </row>
    <row r="22" spans="1:26" ht="15.75">
      <c r="A22" s="508" t="s">
        <v>23</v>
      </c>
      <c r="B22" s="194">
        <v>1257</v>
      </c>
      <c r="C22" s="194">
        <v>283</v>
      </c>
      <c r="D22" s="201">
        <v>2058</v>
      </c>
      <c r="E22" s="202">
        <f t="shared" si="0"/>
        <v>2341</v>
      </c>
      <c r="F22" s="198">
        <f t="shared" si="4"/>
        <v>186.23707239459029</v>
      </c>
      <c r="G22" s="194">
        <v>10757</v>
      </c>
      <c r="H22" s="194">
        <v>6478</v>
      </c>
      <c r="I22" s="201">
        <v>7829</v>
      </c>
      <c r="J22" s="195">
        <f t="shared" si="1"/>
        <v>14307</v>
      </c>
      <c r="K22" s="198">
        <f t="shared" si="8"/>
        <v>133.00176629171702</v>
      </c>
      <c r="L22" s="194">
        <v>746</v>
      </c>
      <c r="M22" s="194">
        <v>54</v>
      </c>
      <c r="N22" s="201">
        <v>365</v>
      </c>
      <c r="O22" s="195">
        <f t="shared" si="2"/>
        <v>419</v>
      </c>
      <c r="P22" s="198">
        <f t="shared" si="5"/>
        <v>56.166219839142094</v>
      </c>
      <c r="Q22" s="199">
        <v>14437</v>
      </c>
      <c r="R22" s="200">
        <v>4685</v>
      </c>
      <c r="S22" s="201">
        <v>13300</v>
      </c>
      <c r="T22" s="195">
        <f t="shared" si="7"/>
        <v>17985</v>
      </c>
      <c r="U22" s="198">
        <f t="shared" si="9"/>
        <v>124.5757428828704</v>
      </c>
      <c r="V22" s="199">
        <v>2567</v>
      </c>
      <c r="W22" s="194">
        <v>313</v>
      </c>
      <c r="X22" s="201">
        <v>566</v>
      </c>
      <c r="Y22" s="202">
        <f t="shared" si="3"/>
        <v>879</v>
      </c>
      <c r="Z22" s="198">
        <f t="shared" si="6"/>
        <v>34.242306194000776</v>
      </c>
    </row>
    <row r="23" spans="1:26" ht="15.75">
      <c r="A23" s="508" t="s">
        <v>13</v>
      </c>
      <c r="B23" s="194">
        <v>2340</v>
      </c>
      <c r="C23" s="194">
        <v>0</v>
      </c>
      <c r="D23" s="201">
        <v>2410</v>
      </c>
      <c r="E23" s="202">
        <f t="shared" si="0"/>
        <v>2410</v>
      </c>
      <c r="F23" s="198">
        <f t="shared" si="4"/>
        <v>102.99145299145299</v>
      </c>
      <c r="G23" s="194">
        <v>0</v>
      </c>
      <c r="H23" s="194">
        <v>0</v>
      </c>
      <c r="I23" s="201">
        <v>0</v>
      </c>
      <c r="J23" s="195">
        <f t="shared" si="1"/>
        <v>0</v>
      </c>
      <c r="K23" s="198">
        <v>0</v>
      </c>
      <c r="L23" s="194">
        <v>1700</v>
      </c>
      <c r="M23" s="194">
        <v>0</v>
      </c>
      <c r="N23" s="201">
        <v>1770</v>
      </c>
      <c r="O23" s="195">
        <f t="shared" si="2"/>
        <v>1770</v>
      </c>
      <c r="P23" s="198">
        <f t="shared" si="5"/>
        <v>104.11764705882354</v>
      </c>
      <c r="Q23" s="199">
        <v>0</v>
      </c>
      <c r="R23" s="200">
        <v>0</v>
      </c>
      <c r="S23" s="201">
        <v>0</v>
      </c>
      <c r="T23" s="195">
        <f t="shared" si="7"/>
        <v>0</v>
      </c>
      <c r="U23" s="198">
        <v>0</v>
      </c>
      <c r="V23" s="199">
        <v>1872</v>
      </c>
      <c r="W23" s="194">
        <v>150</v>
      </c>
      <c r="X23" s="201">
        <v>1722</v>
      </c>
      <c r="Y23" s="202">
        <f t="shared" si="3"/>
        <v>1872</v>
      </c>
      <c r="Z23" s="198">
        <f t="shared" si="6"/>
        <v>100</v>
      </c>
    </row>
    <row r="24" spans="1:26" ht="15.75">
      <c r="A24" s="508" t="s">
        <v>14</v>
      </c>
      <c r="B24" s="194">
        <v>2000</v>
      </c>
      <c r="C24" s="194">
        <v>0</v>
      </c>
      <c r="D24" s="201">
        <v>3557</v>
      </c>
      <c r="E24" s="202">
        <f t="shared" si="0"/>
        <v>3557</v>
      </c>
      <c r="F24" s="198">
        <f t="shared" si="4"/>
        <v>177.85</v>
      </c>
      <c r="G24" s="194">
        <v>4000</v>
      </c>
      <c r="H24" s="194">
        <v>555</v>
      </c>
      <c r="I24" s="201">
        <v>5344</v>
      </c>
      <c r="J24" s="195">
        <f t="shared" si="1"/>
        <v>5899</v>
      </c>
      <c r="K24" s="198">
        <f>(J24*100)/G24</f>
        <v>147.475</v>
      </c>
      <c r="L24" s="194">
        <v>500</v>
      </c>
      <c r="M24" s="194">
        <v>200</v>
      </c>
      <c r="N24" s="201">
        <v>300</v>
      </c>
      <c r="O24" s="195">
        <f t="shared" si="2"/>
        <v>500</v>
      </c>
      <c r="P24" s="198">
        <f t="shared" si="5"/>
        <v>100</v>
      </c>
      <c r="Q24" s="199">
        <v>10000</v>
      </c>
      <c r="R24" s="200">
        <v>5000</v>
      </c>
      <c r="S24" s="201">
        <v>0</v>
      </c>
      <c r="T24" s="195">
        <f t="shared" si="7"/>
        <v>5000</v>
      </c>
      <c r="U24" s="198">
        <f>(T24*100)/Q24</f>
        <v>50</v>
      </c>
      <c r="V24" s="199">
        <v>41300</v>
      </c>
      <c r="W24" s="194">
        <v>0</v>
      </c>
      <c r="X24" s="201">
        <v>15000</v>
      </c>
      <c r="Y24" s="202">
        <f t="shared" si="3"/>
        <v>15000</v>
      </c>
      <c r="Z24" s="198">
        <f t="shared" si="6"/>
        <v>36.31961259079903</v>
      </c>
    </row>
    <row r="25" spans="1:26" ht="15.75">
      <c r="A25" s="508" t="s">
        <v>24</v>
      </c>
      <c r="B25" s="205">
        <v>1257</v>
      </c>
      <c r="C25" s="194">
        <v>283</v>
      </c>
      <c r="D25" s="201">
        <v>1315</v>
      </c>
      <c r="E25" s="202">
        <f t="shared" si="0"/>
        <v>1598</v>
      </c>
      <c r="F25" s="198">
        <f t="shared" si="4"/>
        <v>127.12808273667463</v>
      </c>
      <c r="G25" s="194">
        <v>1784</v>
      </c>
      <c r="H25" s="194">
        <v>0</v>
      </c>
      <c r="I25" s="201">
        <v>1784</v>
      </c>
      <c r="J25" s="195">
        <f t="shared" si="1"/>
        <v>1784</v>
      </c>
      <c r="K25" s="198">
        <f>(J25*100)/G25</f>
        <v>100</v>
      </c>
      <c r="L25" s="194">
        <v>1682</v>
      </c>
      <c r="M25" s="194">
        <v>0</v>
      </c>
      <c r="N25" s="201">
        <v>1700</v>
      </c>
      <c r="O25" s="195">
        <f t="shared" si="2"/>
        <v>1700</v>
      </c>
      <c r="P25" s="198">
        <f t="shared" si="5"/>
        <v>101.07015457788347</v>
      </c>
      <c r="Q25" s="206">
        <v>0</v>
      </c>
      <c r="R25" s="207">
        <v>0</v>
      </c>
      <c r="S25" s="208">
        <v>0</v>
      </c>
      <c r="T25" s="209">
        <f t="shared" si="7"/>
        <v>0</v>
      </c>
      <c r="U25" s="210">
        <v>0</v>
      </c>
      <c r="V25" s="206">
        <v>2567</v>
      </c>
      <c r="W25" s="205">
        <v>313</v>
      </c>
      <c r="X25" s="208">
        <v>2567</v>
      </c>
      <c r="Y25" s="211">
        <f t="shared" si="3"/>
        <v>2880</v>
      </c>
      <c r="Z25" s="210">
        <f t="shared" si="6"/>
        <v>112.19322165952474</v>
      </c>
    </row>
    <row r="26" spans="1:26" ht="15.75">
      <c r="A26" s="509" t="s">
        <v>15</v>
      </c>
      <c r="B26" s="194">
        <v>6845</v>
      </c>
      <c r="C26" s="194">
        <v>1472</v>
      </c>
      <c r="D26" s="212">
        <v>5396</v>
      </c>
      <c r="E26" s="489">
        <f t="shared" si="0"/>
        <v>6868</v>
      </c>
      <c r="F26" s="213">
        <f t="shared" si="4"/>
        <v>100.33601168736304</v>
      </c>
      <c r="G26" s="194">
        <v>15436</v>
      </c>
      <c r="H26" s="194">
        <v>11617</v>
      </c>
      <c r="I26" s="212">
        <v>19140</v>
      </c>
      <c r="J26" s="195">
        <f t="shared" si="1"/>
        <v>30757</v>
      </c>
      <c r="K26" s="213">
        <f>(J26*100)/G26</f>
        <v>199.25498833894792</v>
      </c>
      <c r="L26" s="194">
        <v>6845</v>
      </c>
      <c r="M26" s="194">
        <v>2294</v>
      </c>
      <c r="N26" s="212">
        <v>3450</v>
      </c>
      <c r="O26" s="195">
        <f t="shared" si="2"/>
        <v>5744</v>
      </c>
      <c r="P26" s="213">
        <f t="shared" si="5"/>
        <v>83.91526661796932</v>
      </c>
      <c r="Q26" s="199">
        <v>43447</v>
      </c>
      <c r="R26" s="200">
        <v>9406</v>
      </c>
      <c r="S26" s="214">
        <v>7501</v>
      </c>
      <c r="T26" s="195">
        <f t="shared" si="7"/>
        <v>16907</v>
      </c>
      <c r="U26" s="213">
        <f>(T26*100)/Q26</f>
        <v>38.91407922296131</v>
      </c>
      <c r="V26" s="199">
        <v>19300</v>
      </c>
      <c r="W26" s="194">
        <v>3178</v>
      </c>
      <c r="X26" s="201">
        <v>6300</v>
      </c>
      <c r="Y26" s="202">
        <f t="shared" si="3"/>
        <v>9478</v>
      </c>
      <c r="Z26" s="198">
        <f t="shared" si="6"/>
        <v>49.10880829015544</v>
      </c>
    </row>
    <row r="27" spans="1:26" ht="16.5" thickBot="1">
      <c r="A27" s="215" t="s">
        <v>25</v>
      </c>
      <c r="B27" s="216">
        <f>SUM(B6:B26)</f>
        <v>41031</v>
      </c>
      <c r="C27" s="217">
        <f>SUM(C6:C26)</f>
        <v>3447</v>
      </c>
      <c r="D27" s="217">
        <f>SUM(D6:D26)</f>
        <v>45873</v>
      </c>
      <c r="E27" s="217">
        <f t="shared" si="0"/>
        <v>49320</v>
      </c>
      <c r="F27" s="218">
        <f t="shared" si="4"/>
        <v>120.20179864005264</v>
      </c>
      <c r="G27" s="216">
        <f>SUM(G6:G26)</f>
        <v>96684</v>
      </c>
      <c r="H27" s="217">
        <f>SUM(H6:H26)</f>
        <v>36724</v>
      </c>
      <c r="I27" s="217">
        <f>SUM(I6:I26)</f>
        <v>91745</v>
      </c>
      <c r="J27" s="217">
        <f>SUM(H27,I27)</f>
        <v>128469</v>
      </c>
      <c r="K27" s="218">
        <f>(J27*100)/G27</f>
        <v>132.8751396301353</v>
      </c>
      <c r="L27" s="216">
        <f>SUM(L6:L26)</f>
        <v>37590</v>
      </c>
      <c r="M27" s="217">
        <f>SUM(M6:M26)</f>
        <v>5738</v>
      </c>
      <c r="N27" s="217">
        <f>SUM(N6:N26)</f>
        <v>23550</v>
      </c>
      <c r="O27" s="217">
        <f>N27+M27</f>
        <v>29288</v>
      </c>
      <c r="P27" s="218">
        <f t="shared" si="5"/>
        <v>77.91433891992551</v>
      </c>
      <c r="Q27" s="216">
        <f>SUM(Q6:Q26)</f>
        <v>153685</v>
      </c>
      <c r="R27" s="217">
        <f>SUM(R6:R26)</f>
        <v>31783</v>
      </c>
      <c r="S27" s="217">
        <f>SUM(S6:S26)</f>
        <v>25740</v>
      </c>
      <c r="T27" s="217">
        <f>S27+R27</f>
        <v>57523</v>
      </c>
      <c r="U27" s="218">
        <f>(T27*100)/Q27</f>
        <v>37.4291570420015</v>
      </c>
      <c r="V27" s="216">
        <f>SUM(V6:V26)</f>
        <v>119514</v>
      </c>
      <c r="W27" s="217">
        <f>SUM(W6:W26)</f>
        <v>8784</v>
      </c>
      <c r="X27" s="217">
        <f>SUM(X6:X26)</f>
        <v>42159</v>
      </c>
      <c r="Y27" s="217">
        <f>X27+W27</f>
        <v>50943</v>
      </c>
      <c r="Z27" s="218">
        <f t="shared" si="6"/>
        <v>42.62513178372408</v>
      </c>
    </row>
    <row r="28" spans="1:26" ht="16.5" thickBot="1">
      <c r="A28" s="219" t="s">
        <v>80</v>
      </c>
      <c r="B28" s="220">
        <v>43252</v>
      </c>
      <c r="C28" s="221">
        <v>5014.4</v>
      </c>
      <c r="D28" s="221">
        <v>46983</v>
      </c>
      <c r="E28" s="221">
        <v>51997.4</v>
      </c>
      <c r="F28" s="222">
        <v>120.21964302228798</v>
      </c>
      <c r="G28" s="220">
        <v>97751</v>
      </c>
      <c r="H28" s="221">
        <v>34591.3</v>
      </c>
      <c r="I28" s="221">
        <v>111071</v>
      </c>
      <c r="J28" s="221">
        <v>145662.3</v>
      </c>
      <c r="K28" s="222">
        <v>149.01361622898997</v>
      </c>
      <c r="L28" s="223">
        <v>40690</v>
      </c>
      <c r="M28" s="224">
        <v>8167.7</v>
      </c>
      <c r="N28" s="225">
        <v>29644</v>
      </c>
      <c r="O28" s="221">
        <v>37811.7</v>
      </c>
      <c r="P28" s="222">
        <v>92.92627181125583</v>
      </c>
      <c r="Q28" s="226">
        <v>158665</v>
      </c>
      <c r="R28" s="221">
        <v>37438</v>
      </c>
      <c r="S28" s="225">
        <v>11602</v>
      </c>
      <c r="T28" s="221">
        <v>49040</v>
      </c>
      <c r="U28" s="227">
        <v>30.907887687895883</v>
      </c>
      <c r="V28" s="220">
        <v>144608</v>
      </c>
      <c r="W28" s="221">
        <v>14104.5</v>
      </c>
      <c r="X28" s="225">
        <v>0</v>
      </c>
      <c r="Y28" s="221">
        <v>14104.5</v>
      </c>
      <c r="Z28" s="227">
        <v>9.753609758796193</v>
      </c>
    </row>
    <row r="31" ht="12.75">
      <c r="D31" s="15"/>
    </row>
    <row r="33" ht="12.75">
      <c r="H33" s="15"/>
    </row>
  </sheetData>
  <sheetProtection selectLockedCells="1" selectUnlockedCells="1"/>
  <mergeCells count="9">
    <mergeCell ref="F3:G3"/>
    <mergeCell ref="N3:P3"/>
    <mergeCell ref="Q4:U4"/>
    <mergeCell ref="B2:M2"/>
    <mergeCell ref="V4:Z4"/>
    <mergeCell ref="A4:A5"/>
    <mergeCell ref="B4:F4"/>
    <mergeCell ref="G4:K4"/>
    <mergeCell ref="L4:P4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95" zoomScaleSheetLayoutView="95" zoomScalePageLayoutView="0" workbookViewId="0" topLeftCell="A1">
      <selection activeCell="B14" sqref="B14"/>
    </sheetView>
  </sheetViews>
  <sheetFormatPr defaultColWidth="9.00390625" defaultRowHeight="12.75"/>
  <cols>
    <col min="1" max="1" width="24.75390625" style="15" customWidth="1"/>
    <col min="2" max="2" width="31.625" style="15" customWidth="1"/>
    <col min="3" max="3" width="8.75390625" style="0" customWidth="1"/>
    <col min="4" max="4" width="12.875" style="0" customWidth="1"/>
    <col min="5" max="5" width="22.875" style="0" customWidth="1"/>
  </cols>
  <sheetData>
    <row r="1" spans="1:5" s="15" customFormat="1" ht="20.25" customHeight="1">
      <c r="A1" s="609" t="s">
        <v>137</v>
      </c>
      <c r="B1" s="609"/>
      <c r="C1" s="610"/>
      <c r="D1" s="611"/>
      <c r="E1" s="611"/>
    </row>
    <row r="2" spans="1:5" s="15" customFormat="1" ht="28.5" customHeight="1">
      <c r="A2" s="612"/>
      <c r="B2" s="612"/>
      <c r="C2" s="610"/>
      <c r="D2" s="611"/>
      <c r="E2" s="611"/>
    </row>
    <row r="3" spans="1:5" s="15" customFormat="1" ht="22.5" customHeight="1">
      <c r="A3" s="613" t="s">
        <v>0</v>
      </c>
      <c r="B3" s="613"/>
      <c r="C3" s="615" t="s">
        <v>51</v>
      </c>
      <c r="D3" s="616"/>
      <c r="E3" s="613" t="s">
        <v>69</v>
      </c>
    </row>
    <row r="4" spans="1:5" s="15" customFormat="1" ht="27" customHeight="1">
      <c r="A4" s="614"/>
      <c r="B4" s="614"/>
      <c r="C4" s="162" t="s">
        <v>52</v>
      </c>
      <c r="D4" s="162" t="s">
        <v>53</v>
      </c>
      <c r="E4" s="614"/>
    </row>
    <row r="5" spans="1:4" s="15" customFormat="1" ht="21.75" customHeight="1">
      <c r="A5" s="38" t="s">
        <v>2</v>
      </c>
      <c r="B5" s="85" t="s">
        <v>145</v>
      </c>
      <c r="C5" s="86"/>
      <c r="D5" s="86"/>
    </row>
    <row r="6" spans="1:5" s="15" customFormat="1" ht="20.25" customHeight="1">
      <c r="A6" s="38" t="s">
        <v>18</v>
      </c>
      <c r="B6" s="85" t="s">
        <v>141</v>
      </c>
      <c r="C6" s="86"/>
      <c r="D6" s="86"/>
      <c r="E6" s="85" t="s">
        <v>149</v>
      </c>
    </row>
    <row r="7" spans="1:5" s="15" customFormat="1" ht="20.25" customHeight="1">
      <c r="A7" s="38" t="s">
        <v>19</v>
      </c>
      <c r="B7" s="85" t="s">
        <v>144</v>
      </c>
      <c r="C7" s="86"/>
      <c r="D7" s="86"/>
      <c r="E7" s="85" t="s">
        <v>150</v>
      </c>
    </row>
    <row r="8" spans="1:5" s="15" customFormat="1" ht="20.25" customHeight="1">
      <c r="A8" s="38" t="s">
        <v>3</v>
      </c>
      <c r="B8" s="85" t="s">
        <v>142</v>
      </c>
      <c r="C8" s="86"/>
      <c r="D8" s="86"/>
      <c r="E8" s="85" t="s">
        <v>151</v>
      </c>
    </row>
    <row r="9" spans="1:5" s="15" customFormat="1" ht="20.25" customHeight="1">
      <c r="A9" s="38" t="s">
        <v>4</v>
      </c>
      <c r="B9" s="85" t="s">
        <v>141</v>
      </c>
      <c r="C9" s="86"/>
      <c r="D9" s="86"/>
      <c r="E9" s="85" t="s">
        <v>165</v>
      </c>
    </row>
    <row r="10" spans="1:5" s="15" customFormat="1" ht="19.5" customHeight="1">
      <c r="A10" s="38" t="s">
        <v>20</v>
      </c>
      <c r="B10" s="85" t="s">
        <v>143</v>
      </c>
      <c r="C10" s="86"/>
      <c r="D10" s="86"/>
      <c r="E10" s="85" t="s">
        <v>152</v>
      </c>
    </row>
    <row r="11" spans="1:5" s="15" customFormat="1" ht="22.5" customHeight="1">
      <c r="A11" s="38" t="s">
        <v>5</v>
      </c>
      <c r="B11" s="85" t="s">
        <v>159</v>
      </c>
      <c r="C11" s="86"/>
      <c r="D11" s="86"/>
      <c r="E11" s="85" t="s">
        <v>162</v>
      </c>
    </row>
    <row r="12" spans="1:5" s="15" customFormat="1" ht="21.75" customHeight="1">
      <c r="A12" s="38" t="s">
        <v>6</v>
      </c>
      <c r="B12" s="85" t="s">
        <v>158</v>
      </c>
      <c r="C12" s="86"/>
      <c r="D12" s="86"/>
      <c r="E12" s="85" t="s">
        <v>163</v>
      </c>
    </row>
    <row r="13" spans="1:5" s="15" customFormat="1" ht="22.5" customHeight="1">
      <c r="A13" s="38" t="s">
        <v>7</v>
      </c>
      <c r="B13" s="85" t="s">
        <v>161</v>
      </c>
      <c r="C13" s="86"/>
      <c r="D13" s="86"/>
      <c r="E13" s="85"/>
    </row>
    <row r="14" spans="1:5" s="15" customFormat="1" ht="23.25" customHeight="1">
      <c r="A14" s="38" t="s">
        <v>8</v>
      </c>
      <c r="B14" s="85" t="s">
        <v>168</v>
      </c>
      <c r="C14" s="86"/>
      <c r="D14" s="86"/>
      <c r="E14" s="85" t="s">
        <v>169</v>
      </c>
    </row>
    <row r="15" spans="1:5" s="15" customFormat="1" ht="21" customHeight="1">
      <c r="A15" s="38" t="s">
        <v>9</v>
      </c>
      <c r="B15" s="85" t="s">
        <v>139</v>
      </c>
      <c r="C15" s="86"/>
      <c r="D15" s="86"/>
      <c r="E15" s="85"/>
    </row>
    <row r="16" spans="1:5" s="15" customFormat="1" ht="18.75" customHeight="1">
      <c r="A16" s="38" t="s">
        <v>10</v>
      </c>
      <c r="B16" s="85" t="s">
        <v>160</v>
      </c>
      <c r="C16" s="86"/>
      <c r="D16" s="86"/>
      <c r="E16" s="85" t="s">
        <v>164</v>
      </c>
    </row>
    <row r="17" spans="1:5" s="15" customFormat="1" ht="18.75">
      <c r="A17" s="38" t="s">
        <v>21</v>
      </c>
      <c r="B17" s="85" t="s">
        <v>146</v>
      </c>
      <c r="C17" s="86"/>
      <c r="D17" s="86"/>
      <c r="E17" s="85"/>
    </row>
    <row r="18" spans="1:5" s="15" customFormat="1" ht="18.75">
      <c r="A18" s="38" t="s">
        <v>11</v>
      </c>
      <c r="B18" s="85" t="s">
        <v>140</v>
      </c>
      <c r="C18" s="86"/>
      <c r="D18" s="86"/>
      <c r="E18" s="85" t="s">
        <v>153</v>
      </c>
    </row>
    <row r="19" spans="1:5" s="15" customFormat="1" ht="20.25" customHeight="1">
      <c r="A19" s="38" t="s">
        <v>12</v>
      </c>
      <c r="B19" s="85" t="s">
        <v>148</v>
      </c>
      <c r="C19" s="86"/>
      <c r="D19" s="86"/>
      <c r="E19" s="85" t="s">
        <v>154</v>
      </c>
    </row>
    <row r="20" spans="1:5" s="15" customFormat="1" ht="18.75">
      <c r="A20" s="38" t="s">
        <v>22</v>
      </c>
      <c r="B20" s="85" t="s">
        <v>170</v>
      </c>
      <c r="C20" s="86"/>
      <c r="D20" s="86"/>
      <c r="E20" s="85" t="s">
        <v>163</v>
      </c>
    </row>
    <row r="21" spans="1:5" s="15" customFormat="1" ht="21" customHeight="1">
      <c r="A21" s="38" t="s">
        <v>23</v>
      </c>
      <c r="B21" s="85" t="s">
        <v>166</v>
      </c>
      <c r="C21" s="86"/>
      <c r="D21" s="86"/>
      <c r="E21" s="85" t="s">
        <v>167</v>
      </c>
    </row>
    <row r="22" spans="1:5" s="15" customFormat="1" ht="18.75">
      <c r="A22" s="38" t="s">
        <v>13</v>
      </c>
      <c r="B22" s="85" t="s">
        <v>141</v>
      </c>
      <c r="C22" s="163"/>
      <c r="D22" s="163"/>
      <c r="E22" s="85" t="s">
        <v>151</v>
      </c>
    </row>
    <row r="23" spans="1:5" s="15" customFormat="1" ht="21" customHeight="1">
      <c r="A23" s="38" t="s">
        <v>14</v>
      </c>
      <c r="B23" s="85" t="s">
        <v>147</v>
      </c>
      <c r="C23" s="86"/>
      <c r="D23" s="86"/>
      <c r="E23" s="85" t="s">
        <v>157</v>
      </c>
    </row>
    <row r="24" spans="1:5" s="15" customFormat="1" ht="20.25" customHeight="1">
      <c r="A24" s="38" t="s">
        <v>24</v>
      </c>
      <c r="B24" s="85" t="s">
        <v>141</v>
      </c>
      <c r="C24" s="86"/>
      <c r="D24" s="86"/>
      <c r="E24" s="85" t="s">
        <v>171</v>
      </c>
    </row>
    <row r="25" spans="1:5" s="15" customFormat="1" ht="18.75">
      <c r="A25" s="38" t="s">
        <v>15</v>
      </c>
      <c r="B25" s="85" t="s">
        <v>155</v>
      </c>
      <c r="C25" s="86"/>
      <c r="D25" s="86"/>
      <c r="E25" s="85" t="s">
        <v>156</v>
      </c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O33"/>
  <sheetViews>
    <sheetView view="pageBreakPreview" zoomScale="120" zoomScaleSheetLayoutView="120" workbookViewId="0" topLeftCell="A1">
      <selection activeCell="L32" sqref="L32"/>
    </sheetView>
  </sheetViews>
  <sheetFormatPr defaultColWidth="8.875" defaultRowHeight="12.75"/>
  <cols>
    <col min="1" max="1" width="19.25390625" style="263" customWidth="1"/>
    <col min="2" max="2" width="8.875" style="263" customWidth="1"/>
    <col min="3" max="3" width="7.375" style="263" customWidth="1"/>
    <col min="4" max="4" width="8.625" style="263" customWidth="1"/>
    <col min="5" max="5" width="9.25390625" style="263" customWidth="1"/>
    <col min="6" max="6" width="9.375" style="263" customWidth="1"/>
    <col min="7" max="7" width="6.75390625" style="263" customWidth="1"/>
    <col min="8" max="8" width="6.875" style="263" customWidth="1"/>
    <col min="9" max="9" width="6.625" style="263" customWidth="1"/>
    <col min="10" max="10" width="6.75390625" style="263" customWidth="1"/>
    <col min="11" max="11" width="7.375" style="263" customWidth="1"/>
    <col min="12" max="12" width="8.125" style="263" customWidth="1"/>
    <col min="13" max="13" width="9.00390625" style="263" customWidth="1"/>
    <col min="14" max="14" width="8.625" style="263" customWidth="1"/>
    <col min="15" max="15" width="7.00390625" style="263" customWidth="1"/>
    <col min="16" max="16" width="7.25390625" style="263" customWidth="1"/>
    <col min="17" max="16384" width="8.875" style="263" customWidth="1"/>
  </cols>
  <sheetData>
    <row r="1" spans="1:16" ht="15.75" customHeight="1">
      <c r="A1" s="261"/>
      <c r="B1" s="626" t="s">
        <v>91</v>
      </c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7">
        <v>43712</v>
      </c>
      <c r="P1" s="627"/>
    </row>
    <row r="2" spans="1:16" ht="15.75">
      <c r="A2" s="261" t="s">
        <v>92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262"/>
      <c r="P2" s="262"/>
    </row>
    <row r="3" spans="1:16" ht="15.75" customHeight="1">
      <c r="A3" s="628" t="s">
        <v>93</v>
      </c>
      <c r="B3" s="629" t="s">
        <v>94</v>
      </c>
      <c r="C3" s="629"/>
      <c r="D3" s="629"/>
      <c r="E3" s="630" t="s">
        <v>95</v>
      </c>
      <c r="F3" s="630"/>
      <c r="G3" s="630"/>
      <c r="H3" s="630"/>
      <c r="I3" s="630"/>
      <c r="J3" s="630"/>
      <c r="K3" s="631" t="s">
        <v>96</v>
      </c>
      <c r="L3" s="631"/>
      <c r="M3" s="632" t="s">
        <v>97</v>
      </c>
      <c r="N3" s="632"/>
      <c r="O3" s="632"/>
      <c r="P3" s="632"/>
    </row>
    <row r="4" spans="1:16" ht="15.75" customHeight="1">
      <c r="A4" s="628"/>
      <c r="B4" s="633" t="s">
        <v>98</v>
      </c>
      <c r="C4" s="635" t="s">
        <v>99</v>
      </c>
      <c r="D4" s="635"/>
      <c r="E4" s="630"/>
      <c r="F4" s="630"/>
      <c r="G4" s="630"/>
      <c r="H4" s="630"/>
      <c r="I4" s="630"/>
      <c r="J4" s="630"/>
      <c r="K4" s="629" t="s">
        <v>100</v>
      </c>
      <c r="L4" s="629"/>
      <c r="M4" s="617" t="s">
        <v>101</v>
      </c>
      <c r="N4" s="617"/>
      <c r="O4" s="618" t="s">
        <v>102</v>
      </c>
      <c r="P4" s="618"/>
    </row>
    <row r="5" spans="1:16" ht="15.75" customHeight="1">
      <c r="A5" s="628"/>
      <c r="B5" s="633"/>
      <c r="C5" s="619" t="s">
        <v>103</v>
      </c>
      <c r="D5" s="619"/>
      <c r="E5" s="620" t="s">
        <v>104</v>
      </c>
      <c r="F5" s="620"/>
      <c r="G5" s="621" t="s">
        <v>105</v>
      </c>
      <c r="H5" s="621"/>
      <c r="I5" s="622" t="s">
        <v>106</v>
      </c>
      <c r="J5" s="622"/>
      <c r="K5" s="623" t="s">
        <v>107</v>
      </c>
      <c r="L5" s="623"/>
      <c r="M5" s="624" t="s">
        <v>105</v>
      </c>
      <c r="N5" s="624"/>
      <c r="O5" s="625" t="s">
        <v>105</v>
      </c>
      <c r="P5" s="625"/>
    </row>
    <row r="6" spans="1:16" ht="16.5" customHeight="1">
      <c r="A6" s="628"/>
      <c r="B6" s="634"/>
      <c r="C6" s="264" t="s">
        <v>135</v>
      </c>
      <c r="D6" s="265" t="s">
        <v>138</v>
      </c>
      <c r="E6" s="266" t="s">
        <v>108</v>
      </c>
      <c r="F6" s="267" t="s">
        <v>109</v>
      </c>
      <c r="G6" s="266" t="s">
        <v>108</v>
      </c>
      <c r="H6" s="267" t="s">
        <v>109</v>
      </c>
      <c r="I6" s="266" t="s">
        <v>108</v>
      </c>
      <c r="J6" s="267" t="s">
        <v>109</v>
      </c>
      <c r="K6" s="266" t="s">
        <v>108</v>
      </c>
      <c r="L6" s="267" t="s">
        <v>109</v>
      </c>
      <c r="M6" s="266" t="s">
        <v>108</v>
      </c>
      <c r="N6" s="267" t="s">
        <v>109</v>
      </c>
      <c r="O6" s="266" t="s">
        <v>108</v>
      </c>
      <c r="P6" s="267" t="s">
        <v>109</v>
      </c>
    </row>
    <row r="7" spans="1:16" ht="16.5" customHeight="1">
      <c r="A7" s="338" t="s">
        <v>2</v>
      </c>
      <c r="B7" s="268">
        <v>64</v>
      </c>
      <c r="C7" s="269">
        <v>64</v>
      </c>
      <c r="D7" s="269">
        <v>64</v>
      </c>
      <c r="E7" s="270">
        <v>122.5</v>
      </c>
      <c r="F7" s="271">
        <v>122.5</v>
      </c>
      <c r="G7" s="270">
        <v>0.5</v>
      </c>
      <c r="H7" s="271">
        <v>0.5</v>
      </c>
      <c r="I7" s="272">
        <v>0.3</v>
      </c>
      <c r="J7" s="273">
        <v>0.3</v>
      </c>
      <c r="K7" s="274">
        <f aca="true" t="shared" si="0" ref="K7:L29">G7/D7*1000</f>
        <v>7.8125</v>
      </c>
      <c r="L7" s="703">
        <f t="shared" si="0"/>
        <v>4.081632653061225</v>
      </c>
      <c r="M7" s="275"/>
      <c r="N7" s="276"/>
      <c r="O7" s="277"/>
      <c r="P7" s="276"/>
    </row>
    <row r="8" spans="1:16" ht="15" customHeight="1">
      <c r="A8" s="526" t="s">
        <v>56</v>
      </c>
      <c r="B8" s="278">
        <v>1183</v>
      </c>
      <c r="C8" s="279">
        <v>1170</v>
      </c>
      <c r="D8" s="279">
        <v>1170</v>
      </c>
      <c r="E8" s="270">
        <v>2263</v>
      </c>
      <c r="F8" s="271">
        <v>2260</v>
      </c>
      <c r="G8" s="270">
        <v>13.6</v>
      </c>
      <c r="H8" s="271">
        <v>13.5</v>
      </c>
      <c r="I8" s="270">
        <v>10.7</v>
      </c>
      <c r="J8" s="271">
        <v>10.6</v>
      </c>
      <c r="K8" s="274">
        <f t="shared" si="0"/>
        <v>11.623931623931623</v>
      </c>
      <c r="L8" s="703">
        <f t="shared" si="0"/>
        <v>5.965532479010163</v>
      </c>
      <c r="M8" s="275">
        <v>886</v>
      </c>
      <c r="N8" s="275">
        <v>886</v>
      </c>
      <c r="O8" s="280">
        <v>3</v>
      </c>
      <c r="P8" s="275">
        <v>3</v>
      </c>
    </row>
    <row r="9" spans="1:16" ht="15">
      <c r="A9" s="528" t="s">
        <v>57</v>
      </c>
      <c r="B9" s="278">
        <v>1130</v>
      </c>
      <c r="C9" s="279">
        <v>1130</v>
      </c>
      <c r="D9" s="279">
        <v>1130</v>
      </c>
      <c r="E9" s="270">
        <v>3875</v>
      </c>
      <c r="F9" s="271">
        <v>3339.1</v>
      </c>
      <c r="G9" s="270">
        <v>13.1</v>
      </c>
      <c r="H9" s="271">
        <v>13.5</v>
      </c>
      <c r="I9" s="270">
        <v>13.1</v>
      </c>
      <c r="J9" s="271">
        <v>14.2</v>
      </c>
      <c r="K9" s="274">
        <f t="shared" si="0"/>
        <v>11.5929203539823</v>
      </c>
      <c r="L9" s="703">
        <f t="shared" si="0"/>
        <v>3.4838709677419355</v>
      </c>
      <c r="M9" s="275">
        <v>986</v>
      </c>
      <c r="N9" s="275">
        <v>986</v>
      </c>
      <c r="O9" s="280">
        <v>4</v>
      </c>
      <c r="P9" s="275">
        <v>4</v>
      </c>
    </row>
    <row r="10" spans="1:16" ht="15">
      <c r="A10" s="528" t="s">
        <v>3</v>
      </c>
      <c r="B10" s="278">
        <v>395</v>
      </c>
      <c r="C10" s="279">
        <v>412</v>
      </c>
      <c r="D10" s="279">
        <v>412</v>
      </c>
      <c r="E10" s="270">
        <v>835</v>
      </c>
      <c r="F10" s="271">
        <v>789.1</v>
      </c>
      <c r="G10" s="270">
        <v>4.2</v>
      </c>
      <c r="H10" s="271">
        <v>4</v>
      </c>
      <c r="I10" s="270">
        <v>3.9</v>
      </c>
      <c r="J10" s="271">
        <v>3.7</v>
      </c>
      <c r="K10" s="274">
        <f t="shared" si="0"/>
        <v>10.194174757281553</v>
      </c>
      <c r="L10" s="703">
        <f t="shared" si="0"/>
        <v>4.790419161676646</v>
      </c>
      <c r="M10" s="276">
        <v>343.3</v>
      </c>
      <c r="N10" s="275">
        <v>233</v>
      </c>
      <c r="O10" s="280">
        <v>2</v>
      </c>
      <c r="P10" s="275">
        <v>1.5</v>
      </c>
    </row>
    <row r="11" spans="1:16" ht="14.25" customHeight="1">
      <c r="A11" s="528" t="s">
        <v>4</v>
      </c>
      <c r="B11" s="278">
        <v>612</v>
      </c>
      <c r="C11" s="279">
        <v>612</v>
      </c>
      <c r="D11" s="279">
        <v>612</v>
      </c>
      <c r="E11" s="270">
        <v>1566</v>
      </c>
      <c r="F11" s="271">
        <v>1520.6</v>
      </c>
      <c r="G11" s="270">
        <v>6.1</v>
      </c>
      <c r="H11" s="271">
        <v>5.5</v>
      </c>
      <c r="I11" s="270">
        <v>5.4</v>
      </c>
      <c r="J11" s="271">
        <v>4.9</v>
      </c>
      <c r="K11" s="274">
        <f t="shared" si="0"/>
        <v>9.967320261437909</v>
      </c>
      <c r="L11" s="703">
        <f>H11/E11*1000</f>
        <v>3.5121328224776502</v>
      </c>
      <c r="M11" s="276">
        <v>825</v>
      </c>
      <c r="N11" s="275">
        <v>562</v>
      </c>
      <c r="O11" s="280">
        <v>4</v>
      </c>
      <c r="P11" s="275">
        <v>3</v>
      </c>
    </row>
    <row r="12" spans="1:16" ht="15">
      <c r="A12" s="528" t="s">
        <v>20</v>
      </c>
      <c r="B12" s="278">
        <v>482</v>
      </c>
      <c r="C12" s="279">
        <v>482</v>
      </c>
      <c r="D12" s="279">
        <v>482</v>
      </c>
      <c r="E12" s="270">
        <v>1580.9</v>
      </c>
      <c r="F12" s="271">
        <v>1426.2</v>
      </c>
      <c r="G12" s="270">
        <v>8.1</v>
      </c>
      <c r="H12" s="271">
        <v>8</v>
      </c>
      <c r="I12" s="270">
        <v>8</v>
      </c>
      <c r="J12" s="271">
        <v>7.8</v>
      </c>
      <c r="K12" s="274">
        <f t="shared" si="0"/>
        <v>16.804979253112034</v>
      </c>
      <c r="L12" s="703">
        <f t="shared" si="0"/>
        <v>5.06040862799671</v>
      </c>
      <c r="M12" s="276">
        <v>1343.9</v>
      </c>
      <c r="N12" s="275">
        <v>1278</v>
      </c>
      <c r="O12" s="280">
        <v>8.8</v>
      </c>
      <c r="P12" s="275">
        <v>8.7</v>
      </c>
    </row>
    <row r="13" spans="1:16" ht="15">
      <c r="A13" s="528" t="s">
        <v>5</v>
      </c>
      <c r="B13" s="278">
        <v>592</v>
      </c>
      <c r="C13" s="279">
        <v>644</v>
      </c>
      <c r="D13" s="279">
        <v>644</v>
      </c>
      <c r="E13" s="270">
        <v>1314</v>
      </c>
      <c r="F13" s="271">
        <v>1284</v>
      </c>
      <c r="G13" s="270">
        <v>7.3</v>
      </c>
      <c r="H13" s="271">
        <v>7</v>
      </c>
      <c r="I13" s="270">
        <v>6.7</v>
      </c>
      <c r="J13" s="271">
        <v>6.5</v>
      </c>
      <c r="K13" s="274">
        <f t="shared" si="0"/>
        <v>11.335403726708075</v>
      </c>
      <c r="L13" s="703">
        <f t="shared" si="0"/>
        <v>5.32724505327245</v>
      </c>
      <c r="M13" s="276">
        <v>583</v>
      </c>
      <c r="N13" s="276">
        <v>581</v>
      </c>
      <c r="O13" s="280">
        <v>3.2</v>
      </c>
      <c r="P13" s="275">
        <v>3</v>
      </c>
    </row>
    <row r="14" spans="1:16" ht="15">
      <c r="A14" s="528" t="s">
        <v>6</v>
      </c>
      <c r="B14" s="278">
        <v>2736</v>
      </c>
      <c r="C14" s="279">
        <v>2696</v>
      </c>
      <c r="D14" s="279">
        <v>2696</v>
      </c>
      <c r="E14" s="270">
        <v>7682.4</v>
      </c>
      <c r="F14" s="271">
        <v>7629.1</v>
      </c>
      <c r="G14" s="270">
        <v>34</v>
      </c>
      <c r="H14" s="271">
        <v>33</v>
      </c>
      <c r="I14" s="270">
        <v>33</v>
      </c>
      <c r="J14" s="271">
        <v>32</v>
      </c>
      <c r="K14" s="274">
        <f t="shared" si="0"/>
        <v>12.611275964391691</v>
      </c>
      <c r="L14" s="703">
        <f t="shared" si="0"/>
        <v>4.295532646048111</v>
      </c>
      <c r="M14" s="276">
        <v>640</v>
      </c>
      <c r="N14" s="275">
        <v>640</v>
      </c>
      <c r="O14" s="280">
        <v>10</v>
      </c>
      <c r="P14" s="275">
        <v>10</v>
      </c>
    </row>
    <row r="15" spans="1:16" ht="15">
      <c r="A15" s="528" t="s">
        <v>7</v>
      </c>
      <c r="B15" s="278">
        <v>544</v>
      </c>
      <c r="C15" s="279">
        <v>536</v>
      </c>
      <c r="D15" s="279">
        <v>536</v>
      </c>
      <c r="E15" s="270">
        <v>1251.2</v>
      </c>
      <c r="F15" s="271">
        <v>1276.6</v>
      </c>
      <c r="G15" s="270">
        <v>5.7</v>
      </c>
      <c r="H15" s="271">
        <v>5.5</v>
      </c>
      <c r="I15" s="270">
        <v>5.1</v>
      </c>
      <c r="J15" s="271">
        <v>5</v>
      </c>
      <c r="K15" s="274">
        <f t="shared" si="0"/>
        <v>10.634328358208956</v>
      </c>
      <c r="L15" s="703">
        <f t="shared" si="0"/>
        <v>4.395780051150895</v>
      </c>
      <c r="M15" s="276">
        <v>77.6</v>
      </c>
      <c r="N15" s="275">
        <v>69.3</v>
      </c>
      <c r="O15" s="280">
        <v>0.4</v>
      </c>
      <c r="P15" s="275">
        <v>0.3</v>
      </c>
    </row>
    <row r="16" spans="1:16" ht="16.5" customHeight="1">
      <c r="A16" s="528" t="s">
        <v>8</v>
      </c>
      <c r="B16" s="278">
        <v>500</v>
      </c>
      <c r="C16" s="279">
        <v>493</v>
      </c>
      <c r="D16" s="279">
        <v>493</v>
      </c>
      <c r="E16" s="270">
        <v>1497.7</v>
      </c>
      <c r="F16" s="271">
        <v>1659.9</v>
      </c>
      <c r="G16" s="270">
        <v>5.5</v>
      </c>
      <c r="H16" s="271">
        <v>5.3</v>
      </c>
      <c r="I16" s="270">
        <v>5.2</v>
      </c>
      <c r="J16" s="271">
        <v>4.6</v>
      </c>
      <c r="K16" s="274">
        <f t="shared" si="0"/>
        <v>11.156186612576064</v>
      </c>
      <c r="L16" s="703">
        <f t="shared" si="0"/>
        <v>3.538759431127729</v>
      </c>
      <c r="M16" s="276">
        <v>3019</v>
      </c>
      <c r="N16" s="275">
        <v>2920</v>
      </c>
      <c r="O16" s="281">
        <v>14</v>
      </c>
      <c r="P16" s="282">
        <v>14</v>
      </c>
    </row>
    <row r="17" spans="1:16" ht="16.5" customHeight="1">
      <c r="A17" s="528" t="s">
        <v>9</v>
      </c>
      <c r="B17" s="278">
        <v>1400</v>
      </c>
      <c r="C17" s="279">
        <v>1610</v>
      </c>
      <c r="D17" s="279">
        <v>1610</v>
      </c>
      <c r="E17" s="270">
        <v>7492</v>
      </c>
      <c r="F17" s="271">
        <v>3986</v>
      </c>
      <c r="G17" s="270">
        <v>38.5</v>
      </c>
      <c r="H17" s="271">
        <v>18</v>
      </c>
      <c r="I17" s="270">
        <v>38</v>
      </c>
      <c r="J17" s="271">
        <v>17.7</v>
      </c>
      <c r="K17" s="274">
        <f t="shared" si="0"/>
        <v>23.91304347826087</v>
      </c>
      <c r="L17" s="703">
        <f t="shared" si="0"/>
        <v>2.402562733582488</v>
      </c>
      <c r="M17" s="276">
        <v>458</v>
      </c>
      <c r="N17" s="275">
        <v>427</v>
      </c>
      <c r="O17" s="283">
        <v>2</v>
      </c>
      <c r="P17" s="284">
        <v>2</v>
      </c>
    </row>
    <row r="18" spans="1:16" ht="15">
      <c r="A18" s="528" t="s">
        <v>10</v>
      </c>
      <c r="B18" s="278">
        <v>475</v>
      </c>
      <c r="C18" s="279">
        <v>523</v>
      </c>
      <c r="D18" s="279">
        <v>523</v>
      </c>
      <c r="E18" s="270">
        <v>1158</v>
      </c>
      <c r="F18" s="271">
        <v>1153.2</v>
      </c>
      <c r="G18" s="270">
        <v>5.4</v>
      </c>
      <c r="H18" s="271">
        <v>5.1</v>
      </c>
      <c r="I18" s="270">
        <v>5</v>
      </c>
      <c r="J18" s="271">
        <v>5</v>
      </c>
      <c r="K18" s="274">
        <f t="shared" si="0"/>
        <v>10.325047801147228</v>
      </c>
      <c r="L18" s="703">
        <f t="shared" si="0"/>
        <v>4.404145077720207</v>
      </c>
      <c r="M18" s="276">
        <v>1151</v>
      </c>
      <c r="N18" s="275">
        <v>1103.8</v>
      </c>
      <c r="O18" s="283">
        <v>5.4</v>
      </c>
      <c r="P18" s="284">
        <v>5</v>
      </c>
    </row>
    <row r="19" spans="1:16" ht="15">
      <c r="A19" s="528" t="s">
        <v>58</v>
      </c>
      <c r="B19" s="278">
        <v>1258</v>
      </c>
      <c r="C19" s="279">
        <v>1164</v>
      </c>
      <c r="D19" s="279">
        <v>1164</v>
      </c>
      <c r="E19" s="270">
        <v>3190</v>
      </c>
      <c r="F19" s="271">
        <v>3189</v>
      </c>
      <c r="G19" s="270">
        <v>13.3</v>
      </c>
      <c r="H19" s="271">
        <v>12.8</v>
      </c>
      <c r="I19" s="270">
        <v>10.7</v>
      </c>
      <c r="J19" s="271">
        <v>9.8</v>
      </c>
      <c r="K19" s="274">
        <f t="shared" si="0"/>
        <v>11.426116838487973</v>
      </c>
      <c r="L19" s="703">
        <f t="shared" si="0"/>
        <v>4.012539184952979</v>
      </c>
      <c r="M19" s="276">
        <v>830</v>
      </c>
      <c r="N19" s="275">
        <v>830</v>
      </c>
      <c r="O19" s="283">
        <v>4</v>
      </c>
      <c r="P19" s="284">
        <v>4</v>
      </c>
    </row>
    <row r="20" spans="1:16" ht="15">
      <c r="A20" s="528" t="s">
        <v>11</v>
      </c>
      <c r="B20" s="278">
        <v>1250</v>
      </c>
      <c r="C20" s="279">
        <v>1220</v>
      </c>
      <c r="D20" s="279">
        <v>1220</v>
      </c>
      <c r="E20" s="270">
        <v>3439</v>
      </c>
      <c r="F20" s="271">
        <v>3336</v>
      </c>
      <c r="G20" s="270">
        <v>13.1</v>
      </c>
      <c r="H20" s="271">
        <v>12.8</v>
      </c>
      <c r="I20" s="270">
        <v>11.4</v>
      </c>
      <c r="J20" s="271">
        <v>10.8</v>
      </c>
      <c r="K20" s="274">
        <f t="shared" si="0"/>
        <v>10.737704918032787</v>
      </c>
      <c r="L20" s="703">
        <f t="shared" si="0"/>
        <v>3.7220122128525737</v>
      </c>
      <c r="M20" s="276">
        <v>233</v>
      </c>
      <c r="N20" s="275">
        <v>231</v>
      </c>
      <c r="O20" s="283">
        <v>1.1</v>
      </c>
      <c r="P20" s="284">
        <v>1</v>
      </c>
    </row>
    <row r="21" spans="1:67" s="286" customFormat="1" ht="16.5" customHeight="1">
      <c r="A21" s="528" t="s">
        <v>12</v>
      </c>
      <c r="B21" s="278">
        <v>623</v>
      </c>
      <c r="C21" s="279">
        <v>589</v>
      </c>
      <c r="D21" s="279">
        <v>589</v>
      </c>
      <c r="E21" s="270">
        <v>1212.3</v>
      </c>
      <c r="F21" s="271">
        <v>1267.8</v>
      </c>
      <c r="G21" s="270">
        <v>5</v>
      </c>
      <c r="H21" s="271">
        <v>5.3</v>
      </c>
      <c r="I21" s="270">
        <v>3</v>
      </c>
      <c r="J21" s="271">
        <v>3.6</v>
      </c>
      <c r="K21" s="274">
        <f t="shared" si="0"/>
        <v>8.488964346349746</v>
      </c>
      <c r="L21" s="703">
        <f t="shared" si="0"/>
        <v>4.371855151365174</v>
      </c>
      <c r="M21" s="276">
        <v>363</v>
      </c>
      <c r="N21" s="276">
        <v>424</v>
      </c>
      <c r="O21" s="283">
        <v>1.5</v>
      </c>
      <c r="P21" s="284">
        <v>1.7</v>
      </c>
      <c r="Q21" s="285"/>
      <c r="R21" s="285"/>
      <c r="S21" s="285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5"/>
      <c r="BE21" s="285"/>
      <c r="BF21" s="285"/>
      <c r="BG21" s="285"/>
      <c r="BH21" s="285"/>
      <c r="BI21" s="285"/>
      <c r="BJ21" s="285"/>
      <c r="BK21" s="285"/>
      <c r="BL21" s="285"/>
      <c r="BM21" s="285"/>
      <c r="BN21" s="285"/>
      <c r="BO21" s="285"/>
    </row>
    <row r="22" spans="1:16" ht="15">
      <c r="A22" s="528" t="s">
        <v>22</v>
      </c>
      <c r="B22" s="278">
        <v>1011</v>
      </c>
      <c r="C22" s="279">
        <v>1021</v>
      </c>
      <c r="D22" s="279">
        <v>1021</v>
      </c>
      <c r="E22" s="270">
        <v>2476</v>
      </c>
      <c r="F22" s="271">
        <v>2616</v>
      </c>
      <c r="G22" s="270">
        <v>12.4</v>
      </c>
      <c r="H22" s="271">
        <v>12.3</v>
      </c>
      <c r="I22" s="270">
        <v>12.1</v>
      </c>
      <c r="J22" s="271">
        <v>11.9</v>
      </c>
      <c r="K22" s="274">
        <f t="shared" si="0"/>
        <v>12.144955925563174</v>
      </c>
      <c r="L22" s="703">
        <f t="shared" si="0"/>
        <v>4.967689822294023</v>
      </c>
      <c r="M22" s="276">
        <v>2207</v>
      </c>
      <c r="N22" s="275">
        <v>2220</v>
      </c>
      <c r="O22" s="283">
        <v>6.3</v>
      </c>
      <c r="P22" s="284">
        <v>7.1</v>
      </c>
    </row>
    <row r="23" spans="1:16" ht="15" customHeight="1">
      <c r="A23" s="528" t="s">
        <v>59</v>
      </c>
      <c r="B23" s="278">
        <v>1761</v>
      </c>
      <c r="C23" s="279">
        <v>1626</v>
      </c>
      <c r="D23" s="279">
        <v>1626</v>
      </c>
      <c r="E23" s="270">
        <v>8748</v>
      </c>
      <c r="F23" s="287">
        <v>8455</v>
      </c>
      <c r="G23" s="288">
        <v>38.8</v>
      </c>
      <c r="H23" s="271">
        <v>32.9</v>
      </c>
      <c r="I23" s="270">
        <v>35.2</v>
      </c>
      <c r="J23" s="271">
        <v>31.1</v>
      </c>
      <c r="K23" s="274">
        <f t="shared" si="0"/>
        <v>23.862238622386222</v>
      </c>
      <c r="L23" s="703">
        <f t="shared" si="0"/>
        <v>3.7608596250571558</v>
      </c>
      <c r="M23" s="276">
        <v>847.3</v>
      </c>
      <c r="N23" s="275">
        <v>847.2</v>
      </c>
      <c r="O23" s="283">
        <v>4.3</v>
      </c>
      <c r="P23" s="284">
        <v>4.3</v>
      </c>
    </row>
    <row r="24" spans="1:16" ht="15">
      <c r="A24" s="528" t="s">
        <v>13</v>
      </c>
      <c r="B24" s="278">
        <v>466</v>
      </c>
      <c r="C24" s="279">
        <v>400</v>
      </c>
      <c r="D24" s="279">
        <v>400</v>
      </c>
      <c r="E24" s="270">
        <v>1229.6</v>
      </c>
      <c r="F24" s="271">
        <v>1221.3</v>
      </c>
      <c r="G24" s="270">
        <v>4.8</v>
      </c>
      <c r="H24" s="271">
        <v>4.8</v>
      </c>
      <c r="I24" s="270">
        <v>2.5</v>
      </c>
      <c r="J24" s="271">
        <v>2.5</v>
      </c>
      <c r="K24" s="274">
        <f t="shared" si="0"/>
        <v>12</v>
      </c>
      <c r="L24" s="703">
        <f t="shared" si="0"/>
        <v>3.903708523096942</v>
      </c>
      <c r="M24" s="276">
        <v>593.1</v>
      </c>
      <c r="N24" s="275">
        <v>585.5</v>
      </c>
      <c r="O24" s="283">
        <v>2.8</v>
      </c>
      <c r="P24" s="284">
        <v>2.8</v>
      </c>
    </row>
    <row r="25" spans="1:16" ht="15">
      <c r="A25" s="528" t="s">
        <v>14</v>
      </c>
      <c r="B25" s="278">
        <v>1490</v>
      </c>
      <c r="C25" s="279">
        <v>1497</v>
      </c>
      <c r="D25" s="279">
        <v>1497</v>
      </c>
      <c r="E25" s="271">
        <v>5784.1</v>
      </c>
      <c r="F25" s="271">
        <v>5473.3</v>
      </c>
      <c r="G25" s="270">
        <v>23.3</v>
      </c>
      <c r="H25" s="271">
        <v>21.1</v>
      </c>
      <c r="I25" s="270">
        <v>21.4</v>
      </c>
      <c r="J25" s="271">
        <v>18.9</v>
      </c>
      <c r="K25" s="274">
        <f t="shared" si="0"/>
        <v>15.564462257849032</v>
      </c>
      <c r="L25" s="703">
        <f t="shared" si="0"/>
        <v>3.647931398143186</v>
      </c>
      <c r="M25" s="275"/>
      <c r="N25" s="275"/>
      <c r="O25" s="289"/>
      <c r="P25" s="290"/>
    </row>
    <row r="26" spans="1:16" ht="15">
      <c r="A26" s="528" t="s">
        <v>60</v>
      </c>
      <c r="B26" s="278">
        <v>721</v>
      </c>
      <c r="C26" s="279">
        <v>740</v>
      </c>
      <c r="D26" s="279">
        <v>740</v>
      </c>
      <c r="E26" s="270">
        <v>1151.2</v>
      </c>
      <c r="F26" s="271">
        <v>1187.6</v>
      </c>
      <c r="G26" s="270">
        <v>6.8</v>
      </c>
      <c r="H26" s="271">
        <v>6.7</v>
      </c>
      <c r="I26" s="270">
        <v>6.1</v>
      </c>
      <c r="J26" s="271">
        <v>6.2</v>
      </c>
      <c r="K26" s="274">
        <f t="shared" si="0"/>
        <v>9.18918918918919</v>
      </c>
      <c r="L26" s="703">
        <f t="shared" si="0"/>
        <v>5.820013898540653</v>
      </c>
      <c r="M26" s="275">
        <v>2996</v>
      </c>
      <c r="N26" s="275">
        <v>3076</v>
      </c>
      <c r="O26" s="280">
        <v>11</v>
      </c>
      <c r="P26" s="275">
        <v>10</v>
      </c>
    </row>
    <row r="27" spans="1:16" ht="15">
      <c r="A27" s="528" t="s">
        <v>15</v>
      </c>
      <c r="B27" s="278">
        <v>4619</v>
      </c>
      <c r="C27" s="279">
        <v>4682</v>
      </c>
      <c r="D27" s="279">
        <v>4682</v>
      </c>
      <c r="E27" s="270">
        <v>20974</v>
      </c>
      <c r="F27" s="271">
        <v>19110</v>
      </c>
      <c r="G27" s="270">
        <v>88</v>
      </c>
      <c r="H27" s="271">
        <v>84</v>
      </c>
      <c r="I27" s="270">
        <v>76</v>
      </c>
      <c r="J27" s="271">
        <v>65</v>
      </c>
      <c r="K27" s="274">
        <f t="shared" si="0"/>
        <v>18.79538658692866</v>
      </c>
      <c r="L27" s="703">
        <f t="shared" si="0"/>
        <v>4.004958520072471</v>
      </c>
      <c r="M27" s="275">
        <v>1206</v>
      </c>
      <c r="N27" s="275">
        <v>1422</v>
      </c>
      <c r="O27" s="280">
        <v>5</v>
      </c>
      <c r="P27" s="275">
        <v>6</v>
      </c>
    </row>
    <row r="28" spans="1:16" ht="0.75" customHeight="1">
      <c r="A28" s="291" t="s">
        <v>110</v>
      </c>
      <c r="B28" s="292">
        <v>100</v>
      </c>
      <c r="C28" s="293">
        <v>100</v>
      </c>
      <c r="D28" s="293">
        <v>100</v>
      </c>
      <c r="E28" s="294">
        <v>68</v>
      </c>
      <c r="F28" s="295">
        <v>0</v>
      </c>
      <c r="G28" s="294">
        <v>0.7</v>
      </c>
      <c r="H28" s="295">
        <v>0.7</v>
      </c>
      <c r="I28" s="294">
        <v>2.4</v>
      </c>
      <c r="J28" s="296">
        <v>2.4</v>
      </c>
      <c r="K28" s="297">
        <f t="shared" si="0"/>
        <v>6.999999999999999</v>
      </c>
      <c r="L28" s="298">
        <v>7</v>
      </c>
      <c r="M28" s="299"/>
      <c r="N28" s="300"/>
      <c r="O28" s="301"/>
      <c r="P28" s="302"/>
    </row>
    <row r="29" spans="1:16" ht="14.25">
      <c r="A29" s="303" t="s">
        <v>111</v>
      </c>
      <c r="B29" s="304">
        <f aca="true" t="shared" si="1" ref="B29:J29">SUM(B7:B27)</f>
        <v>23312</v>
      </c>
      <c r="C29" s="304">
        <f t="shared" si="1"/>
        <v>23311</v>
      </c>
      <c r="D29" s="304">
        <f t="shared" si="1"/>
        <v>23311</v>
      </c>
      <c r="E29" s="305">
        <f t="shared" si="1"/>
        <v>78841.9</v>
      </c>
      <c r="F29" s="305">
        <f t="shared" si="1"/>
        <v>72302.30000000002</v>
      </c>
      <c r="G29" s="305">
        <f t="shared" si="1"/>
        <v>347.50000000000006</v>
      </c>
      <c r="H29" s="305">
        <f t="shared" si="1"/>
        <v>311.6</v>
      </c>
      <c r="I29" s="305">
        <f t="shared" si="1"/>
        <v>312.79999999999995</v>
      </c>
      <c r="J29" s="305">
        <f t="shared" si="1"/>
        <v>272.1</v>
      </c>
      <c r="K29" s="306">
        <f t="shared" si="0"/>
        <v>14.907125391446101</v>
      </c>
      <c r="L29" s="307">
        <v>13.3</v>
      </c>
      <c r="M29" s="305">
        <f>SUM(M7:M28)</f>
        <v>19588.2</v>
      </c>
      <c r="N29" s="308">
        <f>SUM(N7:N28)</f>
        <v>19321.8</v>
      </c>
      <c r="O29" s="308">
        <f>SUM(O7:O28)</f>
        <v>92.8</v>
      </c>
      <c r="P29" s="308">
        <f>SUM(P7:P28)</f>
        <v>91.39999999999999</v>
      </c>
    </row>
    <row r="30" ht="12.75">
      <c r="A30" s="285"/>
    </row>
    <row r="33" ht="12.75">
      <c r="N33" s="101" t="s">
        <v>94</v>
      </c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2019-09-03T06:31:43Z</cp:lastPrinted>
  <dcterms:created xsi:type="dcterms:W3CDTF">2019-06-10T04:09:44Z</dcterms:created>
  <dcterms:modified xsi:type="dcterms:W3CDTF">2019-09-04T07:35:44Z</dcterms:modified>
  <cp:category/>
  <cp:version/>
  <cp:contentType/>
  <cp:contentStatus/>
</cp:coreProperties>
</file>