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погода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6">'молоко'!$A$1:$P$29</definedName>
    <definedName name="_xlnm.Print_Area" localSheetId="5">'погода'!$A$1:$E$25</definedName>
    <definedName name="_xlnm.Print_Area" localSheetId="3">'полевые работы'!$A$1:$L$28</definedName>
    <definedName name="_xlnm.Print_Area" localSheetId="2">'сев'!$A$1:$V$27</definedName>
    <definedName name="_xlnm.Print_Area" localSheetId="1">'уборка прочие'!$A$1:$BB$27</definedName>
  </definedNames>
  <calcPr fullCalcOnLoad="1"/>
</workbook>
</file>

<file path=xl/sharedStrings.xml><?xml version="1.0" encoding="utf-8"?>
<sst xmlns="http://schemas.openxmlformats.org/spreadsheetml/2006/main" count="486" uniqueCount="168">
  <si>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</si>
  <si>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</si>
  <si>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</si>
  <si>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</si>
  <si>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</si>
  <si>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</si>
  <si>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</si>
  <si>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</si>
  <si>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</si>
  <si>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</si>
  <si>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</si>
  <si>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</si>
  <si>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</si>
  <si>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</si>
  <si>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</si>
  <si>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</si>
  <si>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</si>
  <si>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</si>
  <si>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</si>
  <si>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</si>
  <si>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</si>
  <si>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</si>
  <si>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</si>
  <si>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</si>
  <si>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</si>
  <si>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</si>
  <si>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</si>
  <si>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</si>
  <si>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</si>
  <si>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</si>
  <si>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</si>
  <si>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</si>
  <si>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</si>
  <si>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</si>
  <si>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</si>
  <si>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</si>
  <si>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</si>
  <si>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</si>
  <si>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</si>
  <si>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</si>
  <si>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</si>
  <si>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</si>
  <si>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</si>
  <si>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</si>
  <si>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</si>
  <si>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</si>
  <si>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</si>
  <si>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</si>
  <si>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</si>
  <si>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</si>
  <si>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</si>
  <si>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</si>
  <si>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</si>
  <si>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</si>
  <si>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</si>
  <si>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</si>
  <si>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</si>
  <si>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</si>
  <si>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</si>
  <si>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</si>
  <si>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</si>
  <si>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</si>
  <si>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</si>
  <si>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</si>
  <si>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</si>
  <si>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</si>
  <si>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</si>
  <si>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</si>
  <si>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</si>
  <si>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</si>
  <si>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</si>
  <si>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</si>
  <si>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</si>
  <si>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</si>
  <si>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</si>
  <si>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</si>
  <si>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</si>
  <si>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</si>
  <si>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</si>
  <si>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</si>
  <si>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</si>
  <si>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</si>
  <si>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</si>
  <si>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</si>
  <si>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</si>
  <si>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</si>
  <si>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</si>
  <si>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</si>
  <si>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</si>
  <si>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</si>
  <si>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</si>
  <si>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</si>
  <si>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Уборка зерновых и зернобобовых культур                                    19.08.2019</t>
  </si>
  <si>
    <t>Оперативная информация об агрометеорологических условиях  на территори Ульяновской области по состоянию на 19.08.2019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</si>
  <si>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</si>
  <si>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</si>
  <si>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</si>
  <si>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</si>
  <si>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</si>
  <si>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</si>
  <si>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</si>
  <si>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</si>
  <si>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</si>
  <si>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</si>
  <si>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</si>
  <si>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</si>
  <si>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</si>
  <si>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</si>
  <si>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</si>
  <si>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</si>
  <si>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</si>
  <si>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</si>
  <si>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</si>
  <si>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</si>
  <si>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</si>
  <si>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</si>
  <si>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</si>
  <si>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</si>
  <si>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</si>
  <si>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</si>
  <si>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</si>
  <si>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</si>
  <si>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</si>
  <si>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</si>
  <si>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</si>
  <si>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</si>
  <si>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</si>
  <si>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</si>
  <si>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</si>
  <si>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</si>
  <si>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</si>
  <si>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</si>
  <si>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16.08</t>
  </si>
  <si>
    <t>2019 г.</t>
  </si>
  <si>
    <t>2018 г.</t>
  </si>
  <si>
    <t>г.Ульяновск</t>
  </si>
  <si>
    <t>ИТОГО:</t>
  </si>
  <si>
    <t>49 комбайнов</t>
  </si>
  <si>
    <t>19.08</t>
  </si>
  <si>
    <t>небольшой дожль, 18 градусов</t>
  </si>
  <si>
    <t>2,2 мм</t>
  </si>
  <si>
    <t>21 комбайн</t>
  </si>
  <si>
    <t>22 градуса</t>
  </si>
  <si>
    <t>23 комбайна</t>
  </si>
  <si>
    <t>23 градуса, облачно</t>
  </si>
  <si>
    <t>20 градусов, переменная облачность</t>
  </si>
  <si>
    <t>облачно</t>
  </si>
  <si>
    <t>25 градусов, облачно</t>
  </si>
  <si>
    <t>108 комбайнов</t>
  </si>
  <si>
    <t>облачно, 22 градуса</t>
  </si>
  <si>
    <t>дождь, пасмурно</t>
  </si>
  <si>
    <t>Количество задействованной техники</t>
  </si>
  <si>
    <t>84 комбайнов</t>
  </si>
  <si>
    <t>дождь, 20 градусов</t>
  </si>
  <si>
    <t>89 комбайнов</t>
  </si>
  <si>
    <t>92 комбайна</t>
  </si>
  <si>
    <t>дождь</t>
  </si>
  <si>
    <t>15 градусов</t>
  </si>
  <si>
    <t>20 градусов, моросил дождь</t>
  </si>
  <si>
    <t>ясно, 21 градус</t>
  </si>
  <si>
    <t>20 градусов, ясно</t>
  </si>
  <si>
    <t>14 комбайнов</t>
  </si>
  <si>
    <t>22 градуса, облачно</t>
  </si>
  <si>
    <t>72 комбайна</t>
  </si>
  <si>
    <t>17 градусов, дождь</t>
  </si>
  <si>
    <t>пасмурно</t>
  </si>
  <si>
    <t>70 комбайонов</t>
  </si>
  <si>
    <t>25 градусов,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</si>
</sst>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2">
    <xf numFmtId="0" fontId="0" fillId="0" borderId="0" xfId="0" applyAlignment="1">
      <alignment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172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0" fontId="19" fillId="25" borderId="12" xfId="82" applyFont="1" applyFill="1" applyBorder="1" applyAlignment="1" applyProtection="1">
      <alignment horizontal="left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3" fontId="19" fillId="25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82" applyFont="1" applyFill="1" applyBorder="1" applyAlignment="1" applyProtection="1">
      <alignment horizontal="left" vertical="center" wrapText="1"/>
      <protection locked="0"/>
    </xf>
    <xf numFmtId="3" fontId="19" fillId="25" borderId="18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0" fillId="25" borderId="21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82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82" applyFont="1" applyFill="1" applyBorder="1" applyAlignment="1" applyProtection="1">
      <alignment horizontal="center" vertical="center" wrapText="1"/>
      <protection locked="0"/>
    </xf>
    <xf numFmtId="172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82" applyFont="1" applyFill="1" applyBorder="1" applyAlignment="1" applyProtection="1">
      <alignment horizontal="left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>
      <alignment horizontal="center" vertical="center" wrapText="1"/>
    </xf>
    <xf numFmtId="172" fontId="20" fillId="25" borderId="21" xfId="81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72" fontId="20" fillId="25" borderId="10" xfId="82" applyNumberFormat="1" applyFont="1" applyFill="1" applyBorder="1" applyAlignment="1" applyProtection="1">
      <alignment horizontal="center" vertical="center" wrapText="1"/>
      <protection/>
    </xf>
    <xf numFmtId="172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82" applyNumberFormat="1" applyFont="1" applyFill="1" applyBorder="1" applyAlignment="1" applyProtection="1">
      <alignment horizontal="center" vertical="center" wrapText="1"/>
      <protection/>
    </xf>
    <xf numFmtId="174" fontId="20" fillId="25" borderId="10" xfId="0" applyNumberFormat="1" applyFont="1" applyFill="1" applyBorder="1" applyAlignment="1" applyProtection="1">
      <alignment horizontal="center" vertical="center" wrapText="1"/>
      <protection/>
    </xf>
    <xf numFmtId="17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75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82" applyFont="1" applyFill="1" applyBorder="1" applyAlignment="1" applyProtection="1">
      <alignment horizontal="center" vertical="center" wrapText="1"/>
      <protection locked="0"/>
    </xf>
    <xf numFmtId="0" fontId="19" fillId="25" borderId="29" xfId="82" applyFont="1" applyFill="1" applyBorder="1" applyAlignment="1" applyProtection="1">
      <alignment horizontal="center" vertical="center" wrapText="1"/>
      <protection locked="0"/>
    </xf>
    <xf numFmtId="0" fontId="19" fillId="25" borderId="30" xfId="82" applyFont="1" applyFill="1" applyBorder="1" applyAlignment="1" applyProtection="1">
      <alignment horizontal="center" vertical="center" wrapText="1"/>
      <protection locked="0"/>
    </xf>
    <xf numFmtId="1" fontId="19" fillId="25" borderId="32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82" applyNumberFormat="1" applyFont="1" applyFill="1" applyBorder="1" applyAlignment="1" applyProtection="1">
      <alignment horizontal="center" vertical="center" wrapText="1"/>
      <protection/>
    </xf>
    <xf numFmtId="1" fontId="20" fillId="25" borderId="32" xfId="82" applyNumberFormat="1" applyFont="1" applyFill="1" applyBorder="1" applyAlignment="1" applyProtection="1">
      <alignment horizontal="center" vertical="center" wrapText="1"/>
      <protection/>
    </xf>
    <xf numFmtId="0" fontId="20" fillId="25" borderId="33" xfId="82" applyFont="1" applyFill="1" applyBorder="1" applyAlignment="1" applyProtection="1">
      <alignment horizontal="left" vertical="center" wrapText="1"/>
      <protection locked="0"/>
    </xf>
    <xf numFmtId="0" fontId="20" fillId="25" borderId="34" xfId="82" applyFont="1" applyFill="1" applyBorder="1" applyAlignment="1" applyProtection="1">
      <alignment horizontal="center" vertical="center" wrapText="1"/>
      <protection/>
    </xf>
    <xf numFmtId="0" fontId="20" fillId="25" borderId="27" xfId="82" applyFont="1" applyFill="1" applyBorder="1" applyAlignment="1" applyProtection="1">
      <alignment horizontal="center" vertical="center" wrapText="1"/>
      <protection/>
    </xf>
    <xf numFmtId="172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172" fontId="20" fillId="25" borderId="27" xfId="0" applyNumberFormat="1" applyFont="1" applyFill="1" applyBorder="1" applyAlignment="1">
      <alignment horizontal="center" vertical="center" wrapText="1"/>
    </xf>
    <xf numFmtId="172" fontId="20" fillId="25" borderId="28" xfId="82" applyNumberFormat="1" applyFont="1" applyFill="1" applyBorder="1" applyAlignment="1" applyProtection="1">
      <alignment horizontal="center" vertical="center" wrapText="1"/>
      <protection/>
    </xf>
    <xf numFmtId="0" fontId="20" fillId="25" borderId="29" xfId="82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/>
    </xf>
    <xf numFmtId="172" fontId="20" fillId="25" borderId="28" xfId="80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0" xfId="82" applyNumberFormat="1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30" xfId="82" applyNumberFormat="1" applyFont="1" applyFill="1" applyBorder="1" applyAlignment="1" applyProtection="1">
      <alignment horizontal="center" vertical="center" wrapText="1"/>
      <protection/>
    </xf>
    <xf numFmtId="1" fontId="21" fillId="25" borderId="32" xfId="82" applyNumberFormat="1" applyFont="1" applyFill="1" applyBorder="1" applyAlignment="1" applyProtection="1">
      <alignment horizontal="center" vertical="center" wrapText="1"/>
      <protection/>
    </xf>
    <xf numFmtId="0" fontId="21" fillId="25" borderId="36" xfId="82" applyFont="1" applyFill="1" applyBorder="1" applyAlignment="1" applyProtection="1">
      <alignment horizontal="left" vertical="center" wrapText="1"/>
      <protection locked="0"/>
    </xf>
    <xf numFmtId="0" fontId="21" fillId="25" borderId="37" xfId="82" applyFont="1" applyFill="1" applyBorder="1" applyAlignment="1" applyProtection="1">
      <alignment horizontal="center" vertical="center" wrapText="1"/>
      <protection/>
    </xf>
    <xf numFmtId="172" fontId="21" fillId="25" borderId="38" xfId="82" applyNumberFormat="1" applyFont="1" applyFill="1" applyBorder="1" applyAlignment="1" applyProtection="1">
      <alignment horizontal="center" vertical="center" wrapText="1"/>
      <protection/>
    </xf>
    <xf numFmtId="0" fontId="21" fillId="25" borderId="39" xfId="82" applyFont="1" applyFill="1" applyBorder="1" applyAlignment="1" applyProtection="1">
      <alignment horizontal="center" vertical="center" wrapText="1"/>
      <protection/>
    </xf>
    <xf numFmtId="172" fontId="21" fillId="25" borderId="40" xfId="0" applyNumberFormat="1" applyFont="1" applyFill="1" applyBorder="1" applyAlignment="1">
      <alignment horizontal="center" vertical="center" wrapText="1"/>
    </xf>
    <xf numFmtId="172" fontId="21" fillId="25" borderId="41" xfId="82" applyNumberFormat="1" applyFont="1" applyFill="1" applyBorder="1" applyAlignment="1" applyProtection="1">
      <alignment horizontal="center" vertical="center" wrapText="1"/>
      <protection/>
    </xf>
    <xf numFmtId="1" fontId="21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23" xfId="82" applyNumberFormat="1" applyFont="1" applyFill="1" applyBorder="1" applyAlignment="1" applyProtection="1">
      <alignment horizontal="center" vertical="center" wrapText="1"/>
      <protection/>
    </xf>
    <xf numFmtId="1" fontId="21" fillId="25" borderId="27" xfId="82" applyNumberFormat="1" applyFont="1" applyFill="1" applyBorder="1" applyAlignment="1" applyProtection="1">
      <alignment horizontal="center" vertical="center" wrapText="1"/>
      <protection/>
    </xf>
    <xf numFmtId="1" fontId="21" fillId="25" borderId="28" xfId="82" applyNumberFormat="1" applyFont="1" applyFill="1" applyBorder="1" applyAlignment="1" applyProtection="1">
      <alignment horizontal="center" vertical="center" wrapText="1"/>
      <protection/>
    </xf>
    <xf numFmtId="1" fontId="21" fillId="25" borderId="31" xfId="82" applyNumberFormat="1" applyFont="1" applyFill="1" applyBorder="1" applyAlignment="1" applyProtection="1">
      <alignment horizontal="center" vertical="center" wrapText="1"/>
      <protection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1" fontId="21" fillId="25" borderId="40" xfId="82" applyNumberFormat="1" applyFont="1" applyFill="1" applyBorder="1" applyAlignment="1" applyProtection="1">
      <alignment horizontal="center" vertical="center" wrapText="1"/>
      <protection/>
    </xf>
    <xf numFmtId="1" fontId="21" fillId="25" borderId="41" xfId="82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82" applyFont="1" applyFill="1" applyBorder="1" applyAlignment="1" applyProtection="1">
      <alignment horizontal="center" vertical="center" wrapText="1"/>
      <protection/>
    </xf>
    <xf numFmtId="0" fontId="21" fillId="25" borderId="27" xfId="82" applyFont="1" applyFill="1" applyBorder="1" applyAlignment="1" applyProtection="1">
      <alignment horizontal="center" vertical="center" wrapText="1"/>
      <protection/>
    </xf>
    <xf numFmtId="0" fontId="21" fillId="25" borderId="28" xfId="82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21" fillId="25" borderId="40" xfId="82" applyNumberFormat="1" applyFont="1" applyFill="1" applyBorder="1" applyAlignment="1" applyProtection="1">
      <alignment horizontal="center" vertical="center" wrapText="1"/>
      <protection/>
    </xf>
    <xf numFmtId="172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5" xfId="82" applyNumberFormat="1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72" fontId="19" fillId="25" borderId="16" xfId="81" applyNumberFormat="1" applyFont="1" applyFill="1" applyBorder="1" applyAlignment="1" applyProtection="1">
      <alignment horizontal="center" vertical="center" wrapText="1"/>
      <protection hidden="1"/>
    </xf>
    <xf numFmtId="172" fontId="19" fillId="25" borderId="19" xfId="81" applyNumberFormat="1" applyFont="1" applyFill="1" applyBorder="1" applyAlignment="1" applyProtection="1">
      <alignment horizontal="center" vertical="center" wrapText="1"/>
      <protection hidden="1"/>
    </xf>
    <xf numFmtId="172" fontId="20" fillId="25" borderId="21" xfId="0" applyNumberFormat="1" applyFont="1" applyFill="1" applyBorder="1" applyAlignment="1" applyProtection="1">
      <alignment horizontal="center" vertical="center" wrapText="1"/>
      <protection/>
    </xf>
    <xf numFmtId="172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82" applyFont="1" applyFill="1" applyBorder="1" applyAlignment="1" applyProtection="1">
      <alignment horizontal="center" vertical="center" wrapText="1"/>
      <protection locked="0"/>
    </xf>
    <xf numFmtId="0" fontId="19" fillId="25" borderId="48" xfId="82" applyFont="1" applyFill="1" applyBorder="1" applyAlignment="1" applyProtection="1">
      <alignment horizontal="center" vertical="center" wrapText="1"/>
      <protection locked="0"/>
    </xf>
    <xf numFmtId="4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4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72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82" applyFont="1" applyFill="1" applyBorder="1" applyAlignment="1" applyProtection="1">
      <alignment horizontal="center" vertical="center" wrapText="1"/>
      <protection locked="0"/>
    </xf>
    <xf numFmtId="0" fontId="19" fillId="25" borderId="53" xfId="82" applyFont="1" applyFill="1" applyBorder="1" applyAlignment="1" applyProtection="1">
      <alignment horizontal="center" vertical="center" wrapText="1"/>
      <protection locked="0"/>
    </xf>
    <xf numFmtId="0" fontId="19" fillId="25" borderId="51" xfId="82" applyFont="1" applyFill="1" applyBorder="1" applyAlignment="1" applyProtection="1">
      <alignment horizontal="center" vertical="center" wrapText="1"/>
      <protection locked="0"/>
    </xf>
    <xf numFmtId="172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82" applyFont="1" applyFill="1" applyBorder="1" applyAlignment="1" applyProtection="1">
      <alignment horizontal="center" vertical="center" wrapText="1"/>
      <protection locked="0"/>
    </xf>
    <xf numFmtId="1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82" applyFont="1" applyFill="1" applyBorder="1" applyAlignment="1" applyProtection="1">
      <alignment horizontal="center" vertical="center" wrapText="1"/>
      <protection locked="0"/>
    </xf>
    <xf numFmtId="0" fontId="19" fillId="25" borderId="46" xfId="82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72" fontId="19" fillId="25" borderId="3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 locked="0"/>
    </xf>
    <xf numFmtId="172" fontId="19" fillId="25" borderId="30" xfId="0" applyNumberFormat="1" applyFont="1" applyFill="1" applyBorder="1" applyAlignment="1">
      <alignment horizontal="center" vertical="center" wrapText="1"/>
    </xf>
    <xf numFmtId="172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72" fontId="19" fillId="25" borderId="31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82" applyFont="1" applyFill="1" applyBorder="1" applyAlignment="1" applyProtection="1">
      <alignment horizontal="center" vertical="center" wrapText="1"/>
      <protection hidden="1"/>
    </xf>
    <xf numFmtId="1" fontId="19" fillId="25" borderId="29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72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 locked="0"/>
    </xf>
    <xf numFmtId="172" fontId="19" fillId="25" borderId="60" xfId="0" applyNumberFormat="1" applyFont="1" applyFill="1" applyBorder="1" applyAlignment="1">
      <alignment horizontal="center" vertical="center" wrapText="1"/>
    </xf>
    <xf numFmtId="172" fontId="19" fillId="25" borderId="6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63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72" fontId="19" fillId="25" borderId="6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60" xfId="82" applyNumberFormat="1" applyFont="1" applyFill="1" applyBorder="1" applyAlignment="1" applyProtection="1">
      <alignment horizontal="center" vertical="center" wrapText="1"/>
      <protection/>
    </xf>
    <xf numFmtId="172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72" fontId="20" fillId="25" borderId="27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82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3" xfId="0" applyNumberFormat="1" applyFont="1" applyFill="1" applyBorder="1" applyAlignment="1">
      <alignment horizontal="center" vertical="center" wrapText="1"/>
    </xf>
    <xf numFmtId="174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82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0" fontId="0" fillId="25" borderId="30" xfId="0" applyFill="1" applyBorder="1" applyAlignment="1">
      <alignment/>
    </xf>
    <xf numFmtId="172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82" applyNumberFormat="1" applyFont="1" applyFill="1" applyBorder="1" applyAlignment="1" applyProtection="1">
      <alignment horizontal="center" vertical="center" wrapText="1"/>
      <protection/>
    </xf>
    <xf numFmtId="1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74" fontId="19" fillId="25" borderId="48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82" applyNumberFormat="1" applyFont="1" applyFill="1" applyBorder="1" applyAlignment="1" applyProtection="1">
      <alignment horizontal="center" vertical="center" wrapText="1"/>
      <protection/>
    </xf>
    <xf numFmtId="0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7" xfId="82" applyNumberFormat="1" applyFont="1" applyFill="1" applyBorder="1" applyAlignment="1" applyProtection="1">
      <alignment horizontal="center" vertical="center" wrapText="1"/>
      <protection/>
    </xf>
    <xf numFmtId="3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21" fillId="25" borderId="64" xfId="0" applyFont="1" applyFill="1" applyBorder="1" applyAlignment="1">
      <alignment horizontal="left" vertical="center" wrapText="1"/>
    </xf>
    <xf numFmtId="3" fontId="21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1" fillId="25" borderId="65" xfId="82" applyNumberFormat="1" applyFont="1" applyFill="1" applyBorder="1" applyAlignment="1" applyProtection="1">
      <alignment horizontal="center" vertical="center" wrapText="1"/>
      <protection locked="0"/>
    </xf>
    <xf numFmtId="1" fontId="21" fillId="25" borderId="66" xfId="0" applyNumberFormat="1" applyFont="1" applyFill="1" applyBorder="1" applyAlignment="1">
      <alignment horizontal="center" vertical="center" wrapText="1"/>
    </xf>
    <xf numFmtId="1" fontId="21" fillId="25" borderId="67" xfId="0" applyNumberFormat="1" applyFont="1" applyFill="1" applyBorder="1" applyAlignment="1">
      <alignment horizontal="center" vertical="center" wrapText="1"/>
    </xf>
    <xf numFmtId="172" fontId="21" fillId="25" borderId="67" xfId="0" applyNumberFormat="1" applyFont="1" applyFill="1" applyBorder="1" applyAlignment="1">
      <alignment horizontal="center" vertical="center" wrapText="1"/>
    </xf>
    <xf numFmtId="172" fontId="21" fillId="25" borderId="65" xfId="0" applyNumberFormat="1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 wrapText="1"/>
    </xf>
    <xf numFmtId="172" fontId="21" fillId="25" borderId="69" xfId="0" applyNumberFormat="1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19" fillId="25" borderId="70" xfId="0" applyFont="1" applyFill="1" applyBorder="1" applyAlignment="1" applyProtection="1">
      <alignment horizontal="center" vertical="center" wrapText="1"/>
      <protection locked="0"/>
    </xf>
    <xf numFmtId="0" fontId="19" fillId="25" borderId="71" xfId="0" applyFont="1" applyFill="1" applyBorder="1" applyAlignment="1" applyProtection="1">
      <alignment horizontal="center" vertical="center" wrapText="1"/>
      <protection locked="0"/>
    </xf>
    <xf numFmtId="172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70" xfId="76" applyFont="1" applyFill="1" applyBorder="1" applyAlignment="1" applyProtection="1">
      <alignment horizontal="center" vertical="center" textRotation="90" wrapText="1"/>
      <protection locked="0"/>
    </xf>
    <xf numFmtId="1" fontId="20" fillId="25" borderId="70" xfId="0" applyNumberFormat="1" applyFont="1" applyFill="1" applyBorder="1" applyAlignment="1" applyProtection="1">
      <alignment horizontal="center" vertical="center" wrapText="1"/>
      <protection/>
    </xf>
    <xf numFmtId="0" fontId="21" fillId="25" borderId="72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84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19" fillId="0" borderId="47" xfId="84" applyNumberFormat="1" applyFont="1" applyFill="1" applyBorder="1" applyAlignment="1" applyProtection="1">
      <alignment horizontal="center"/>
      <protection hidden="1"/>
    </xf>
    <xf numFmtId="1" fontId="19" fillId="0" borderId="47" xfId="85" applyNumberFormat="1" applyFont="1" applyFill="1" applyBorder="1" applyAlignment="1" applyProtection="1">
      <alignment horizontal="center" vertical="center"/>
      <protection hidden="1" locked="0"/>
    </xf>
    <xf numFmtId="172" fontId="19" fillId="0" borderId="47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73" xfId="0" applyFont="1" applyFill="1" applyBorder="1" applyAlignment="1" applyProtection="1">
      <alignment horizontal="center" vertical="center" textRotation="90" wrapText="1"/>
      <protection hidden="1"/>
    </xf>
    <xf numFmtId="0" fontId="19" fillId="0" borderId="74" xfId="0" applyFont="1" applyFill="1" applyBorder="1" applyAlignment="1" applyProtection="1">
      <alignment horizontal="center" vertical="center" textRotation="90" wrapText="1"/>
      <protection hidden="1"/>
    </xf>
    <xf numFmtId="3" fontId="19" fillId="0" borderId="60" xfId="84" applyNumberFormat="1" applyFont="1" applyFill="1" applyBorder="1" applyAlignment="1" applyProtection="1">
      <alignment horizontal="center" vertical="center"/>
      <protection hidden="1"/>
    </xf>
    <xf numFmtId="1" fontId="19" fillId="0" borderId="60" xfId="85" applyNumberFormat="1" applyFont="1" applyFill="1" applyBorder="1" applyAlignment="1" applyProtection="1">
      <alignment horizontal="center" vertical="center"/>
      <protection hidden="1" locked="0"/>
    </xf>
    <xf numFmtId="172" fontId="19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3" fontId="21" fillId="0" borderId="40" xfId="74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2" fontId="21" fillId="0" borderId="40" xfId="0" applyNumberFormat="1" applyFont="1" applyFill="1" applyBorder="1" applyAlignment="1" applyProtection="1">
      <alignment horizontal="center" vertical="center"/>
      <protection hidden="1"/>
    </xf>
    <xf numFmtId="172" fontId="21" fillId="0" borderId="41" xfId="0" applyNumberFormat="1" applyFont="1" applyFill="1" applyBorder="1" applyAlignment="1" applyProtection="1">
      <alignment horizontal="center" vertical="center"/>
      <protection hidden="1"/>
    </xf>
    <xf numFmtId="3" fontId="27" fillId="0" borderId="27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0" borderId="27" xfId="84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0" fillId="0" borderId="75" xfId="84" applyFont="1" applyFill="1" applyBorder="1" applyAlignment="1" applyProtection="1">
      <alignment vertical="top" wrapText="1"/>
      <protection hidden="1"/>
    </xf>
    <xf numFmtId="0" fontId="30" fillId="0" borderId="76" xfId="84" applyFont="1" applyFill="1" applyBorder="1" applyAlignment="1" applyProtection="1">
      <alignment vertical="top" wrapText="1"/>
      <protection hidden="1"/>
    </xf>
    <xf numFmtId="0" fontId="30" fillId="0" borderId="77" xfId="84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78" xfId="0" applyFont="1" applyFill="1" applyBorder="1" applyAlignment="1" applyProtection="1">
      <alignment horizontal="center" vertical="center" textRotation="90" wrapText="1"/>
      <protection hidden="1"/>
    </xf>
    <xf numFmtId="0" fontId="21" fillId="0" borderId="79" xfId="0" applyFont="1" applyFill="1" applyBorder="1" applyAlignment="1" applyProtection="1">
      <alignment horizontal="center" vertical="center"/>
      <protection hidden="1"/>
    </xf>
    <xf numFmtId="0" fontId="19" fillId="0" borderId="80" xfId="0" applyFont="1" applyFill="1" applyBorder="1" applyAlignment="1" applyProtection="1">
      <alignment horizontal="center" vertical="center" textRotation="90" wrapText="1"/>
      <protection hidden="1"/>
    </xf>
    <xf numFmtId="3" fontId="30" fillId="0" borderId="46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29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32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61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23" xfId="84" applyNumberFormat="1" applyFont="1" applyFill="1" applyBorder="1" applyAlignment="1" applyProtection="1">
      <alignment horizontal="center" vertical="center" wrapText="1"/>
      <protection hidden="1"/>
    </xf>
    <xf numFmtId="2" fontId="27" fillId="0" borderId="28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74" applyNumberFormat="1" applyFont="1" applyFill="1" applyBorder="1" applyAlignment="1" applyProtection="1">
      <alignment horizontal="center" vertical="center"/>
      <protection/>
    </xf>
    <xf numFmtId="172" fontId="32" fillId="0" borderId="41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81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20" fillId="0" borderId="82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48" xfId="84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74" fontId="19" fillId="0" borderId="32" xfId="84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>
      <alignment horizontal="center" vertical="center" wrapText="1"/>
    </xf>
    <xf numFmtId="174" fontId="19" fillId="0" borderId="62" xfId="84" applyNumberFormat="1" applyFont="1" applyFill="1" applyBorder="1" applyAlignment="1" applyProtection="1">
      <alignment horizontal="center" vertical="center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20" fillId="0" borderId="28" xfId="84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4" fontId="21" fillId="0" borderId="41" xfId="84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5" xfId="0" applyNumberFormat="1" applyFont="1" applyFill="1" applyBorder="1" applyAlignment="1" applyProtection="1">
      <alignment horizontal="center"/>
      <protection hidden="1"/>
    </xf>
    <xf numFmtId="172" fontId="19" fillId="0" borderId="31" xfId="0" applyNumberFormat="1" applyFont="1" applyFill="1" applyBorder="1" applyAlignment="1" applyProtection="1">
      <alignment horizontal="center" vertical="center"/>
      <protection hidden="1"/>
    </xf>
    <xf numFmtId="174" fontId="19" fillId="0" borderId="31" xfId="84" applyNumberFormat="1" applyFont="1" applyFill="1" applyBorder="1" applyAlignment="1" applyProtection="1">
      <alignment horizontal="center" vertical="center"/>
      <protection hidden="1"/>
    </xf>
    <xf numFmtId="174" fontId="19" fillId="0" borderId="63" xfId="84" applyNumberFormat="1" applyFont="1" applyFill="1" applyBorder="1" applyAlignment="1" applyProtection="1">
      <alignment horizontal="center" vertical="center"/>
      <protection hidden="1"/>
    </xf>
    <xf numFmtId="4" fontId="20" fillId="0" borderId="35" xfId="84" applyNumberFormat="1" applyFont="1" applyFill="1" applyBorder="1" applyAlignment="1" applyProtection="1">
      <alignment horizontal="center" vertical="center"/>
      <protection hidden="1"/>
    </xf>
    <xf numFmtId="172" fontId="21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 applyProtection="1">
      <alignment horizontal="center"/>
      <protection hidden="1"/>
    </xf>
    <xf numFmtId="172" fontId="19" fillId="0" borderId="32" xfId="0" applyNumberFormat="1" applyFont="1" applyFill="1" applyBorder="1" applyAlignment="1" applyProtection="1">
      <alignment horizontal="center" vertical="center"/>
      <protection hidden="1"/>
    </xf>
    <xf numFmtId="174" fontId="20" fillId="0" borderId="28" xfId="84" applyNumberFormat="1" applyFont="1" applyFill="1" applyBorder="1" applyAlignment="1" applyProtection="1">
      <alignment horizontal="center" vertical="center"/>
      <protection hidden="1"/>
    </xf>
    <xf numFmtId="172" fontId="21" fillId="0" borderId="39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72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1" xfId="0" applyFill="1" applyBorder="1" applyAlignment="1">
      <alignment/>
    </xf>
    <xf numFmtId="0" fontId="21" fillId="0" borderId="36" xfId="74" applyFont="1" applyFill="1" applyBorder="1" applyProtection="1">
      <alignment/>
      <protection locked="0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30" fillId="25" borderId="76" xfId="84" applyFont="1" applyFill="1" applyBorder="1" applyAlignment="1" applyProtection="1">
      <alignment vertical="top" wrapText="1"/>
      <protection hidden="1"/>
    </xf>
    <xf numFmtId="3" fontId="30" fillId="25" borderId="29" xfId="84" applyNumberFormat="1" applyFont="1" applyFill="1" applyBorder="1" applyAlignment="1" applyProtection="1">
      <alignment horizontal="center" vertical="center" wrapText="1"/>
      <protection hidden="1"/>
    </xf>
    <xf numFmtId="3" fontId="30" fillId="25" borderId="30" xfId="84" applyNumberFormat="1" applyFont="1" applyFill="1" applyBorder="1" applyAlignment="1" applyProtection="1">
      <alignment horizontal="center" vertical="center" wrapText="1"/>
      <protection hidden="1"/>
    </xf>
    <xf numFmtId="172" fontId="30" fillId="25" borderId="32" xfId="84" applyNumberFormat="1" applyFont="1" applyFill="1" applyBorder="1" applyAlignment="1" applyProtection="1">
      <alignment horizontal="center" vertical="center" wrapText="1"/>
      <protection hidden="1"/>
    </xf>
    <xf numFmtId="3" fontId="19" fillId="25" borderId="30" xfId="84" applyNumberFormat="1" applyFont="1" applyFill="1" applyBorder="1" applyAlignment="1" applyProtection="1">
      <alignment horizontal="center" vertical="center"/>
      <protection hidden="1"/>
    </xf>
    <xf numFmtId="174" fontId="19" fillId="25" borderId="32" xfId="84" applyNumberFormat="1" applyFont="1" applyFill="1" applyBorder="1" applyAlignment="1" applyProtection="1">
      <alignment horizontal="center" vertical="center"/>
      <protection hidden="1"/>
    </xf>
    <xf numFmtId="3" fontId="19" fillId="25" borderId="57" xfId="0" applyNumberFormat="1" applyFont="1" applyFill="1" applyBorder="1" applyAlignment="1">
      <alignment horizontal="center" vertical="center" wrapText="1"/>
    </xf>
    <xf numFmtId="1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172" fontId="19" fillId="25" borderId="31" xfId="0" applyNumberFormat="1" applyFont="1" applyFill="1" applyBorder="1" applyAlignment="1" applyProtection="1">
      <alignment horizontal="center" vertical="center"/>
      <protection hidden="1"/>
    </xf>
    <xf numFmtId="172" fontId="19" fillId="25" borderId="30" xfId="0" applyNumberFormat="1" applyFont="1" applyFill="1" applyBorder="1" applyAlignment="1" applyProtection="1">
      <alignment horizontal="center" vertical="center"/>
      <protection hidden="1"/>
    </xf>
    <xf numFmtId="172" fontId="19" fillId="25" borderId="32" xfId="0" applyNumberFormat="1" applyFont="1" applyFill="1" applyBorder="1" applyAlignment="1" applyProtection="1">
      <alignment horizontal="center" vertical="center"/>
      <protection hidden="1"/>
    </xf>
    <xf numFmtId="0" fontId="19" fillId="25" borderId="29" xfId="0" applyNumberFormat="1" applyFont="1" applyFill="1" applyBorder="1" applyAlignment="1">
      <alignment horizontal="center" vertical="center" wrapText="1"/>
    </xf>
    <xf numFmtId="0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25" borderId="29" xfId="0" applyFill="1" applyBorder="1" applyAlignment="1">
      <alignment/>
    </xf>
    <xf numFmtId="0" fontId="0" fillId="25" borderId="32" xfId="0" applyFill="1" applyBorder="1" applyAlignment="1">
      <alignment/>
    </xf>
    <xf numFmtId="3" fontId="19" fillId="25" borderId="46" xfId="0" applyNumberFormat="1" applyFont="1" applyFill="1" applyBorder="1" applyAlignment="1">
      <alignment horizontal="center" vertical="center" wrapText="1"/>
    </xf>
    <xf numFmtId="3" fontId="30" fillId="25" borderId="76" xfId="84" applyNumberFormat="1" applyFont="1" applyFill="1" applyBorder="1" applyAlignment="1" applyProtection="1">
      <alignment horizontal="center" vertical="center" wrapText="1"/>
      <protection hidden="1"/>
    </xf>
    <xf numFmtId="174" fontId="19" fillId="25" borderId="31" xfId="84" applyNumberFormat="1" applyFont="1" applyFill="1" applyBorder="1" applyAlignment="1" applyProtection="1">
      <alignment horizontal="center" vertical="center"/>
      <protection hidden="1"/>
    </xf>
    <xf numFmtId="0" fontId="23" fillId="25" borderId="3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6" fillId="0" borderId="80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2" fillId="0" borderId="75" xfId="87" applyFont="1" applyFill="1" applyBorder="1" applyAlignment="1" applyProtection="1">
      <alignment vertical="center"/>
      <protection locked="0"/>
    </xf>
    <xf numFmtId="0" fontId="22" fillId="0" borderId="46" xfId="87" applyNumberFormat="1" applyFont="1" applyFill="1" applyBorder="1" applyAlignment="1" applyProtection="1">
      <alignment horizontal="center" vertical="center"/>
      <protection locked="0"/>
    </xf>
    <xf numFmtId="0" fontId="22" fillId="0" borderId="47" xfId="87" applyNumberFormat="1" applyFont="1" applyFill="1" applyBorder="1" applyAlignment="1" applyProtection="1">
      <alignment horizontal="center" vertical="center"/>
      <protection locked="0"/>
    </xf>
    <xf numFmtId="172" fontId="22" fillId="0" borderId="55" xfId="87" applyNumberFormat="1" applyFont="1" applyFill="1" applyBorder="1" applyAlignment="1" applyProtection="1">
      <alignment horizontal="center" vertical="center"/>
      <protection locked="0"/>
    </xf>
    <xf numFmtId="1" fontId="22" fillId="0" borderId="46" xfId="87" applyNumberFormat="1" applyFont="1" applyFill="1" applyBorder="1" applyAlignment="1" applyProtection="1">
      <alignment horizontal="center" vertical="center"/>
      <protection locked="0"/>
    </xf>
    <xf numFmtId="1" fontId="22" fillId="0" borderId="47" xfId="87" applyNumberFormat="1" applyFont="1" applyFill="1" applyBorder="1" applyAlignment="1" applyProtection="1">
      <alignment horizontal="center" vertical="center"/>
      <protection locked="0"/>
    </xf>
    <xf numFmtId="1" fontId="22" fillId="0" borderId="55" xfId="87" applyNumberFormat="1" applyFont="1" applyFill="1" applyBorder="1" applyAlignment="1" applyProtection="1">
      <alignment horizontal="center" vertical="center"/>
      <protection locked="0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172" fontId="22" fillId="0" borderId="48" xfId="0" applyNumberFormat="1" applyFont="1" applyFill="1" applyBorder="1" applyAlignment="1">
      <alignment horizontal="center" vertical="center"/>
    </xf>
    <xf numFmtId="0" fontId="22" fillId="0" borderId="76" xfId="87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87" applyNumberFormat="1" applyFont="1" applyFill="1" applyBorder="1" applyAlignment="1" applyProtection="1">
      <alignment horizontal="center" vertical="center"/>
      <protection locked="0"/>
    </xf>
    <xf numFmtId="172" fontId="22" fillId="0" borderId="31" xfId="87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87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172" fontId="22" fillId="0" borderId="32" xfId="0" applyNumberFormat="1" applyFont="1" applyFill="1" applyBorder="1" applyAlignment="1">
      <alignment horizontal="center" vertical="center"/>
    </xf>
    <xf numFmtId="0" fontId="22" fillId="0" borderId="77" xfId="87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87" applyNumberFormat="1" applyFont="1" applyFill="1" applyBorder="1" applyAlignment="1" applyProtection="1">
      <alignment horizontal="center" vertical="center"/>
      <protection locked="0"/>
    </xf>
    <xf numFmtId="172" fontId="22" fillId="0" borderId="63" xfId="87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87" applyNumberFormat="1" applyFont="1" applyFill="1" applyBorder="1" applyAlignment="1" applyProtection="1">
      <alignment horizontal="center" vertical="center"/>
      <protection locked="0"/>
    </xf>
    <xf numFmtId="3" fontId="22" fillId="0" borderId="80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72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3" fontId="23" fillId="0" borderId="80" xfId="0" applyNumberFormat="1" applyFont="1" applyFill="1" applyBorder="1" applyAlignment="1">
      <alignment horizontal="center" vertical="center"/>
    </xf>
    <xf numFmtId="174" fontId="23" fillId="0" borderId="28" xfId="0" applyNumberFormat="1" applyFont="1" applyFill="1" applyBorder="1" applyAlignment="1">
      <alignment horizontal="center" vertical="center"/>
    </xf>
    <xf numFmtId="0" fontId="37" fillId="0" borderId="36" xfId="0" applyFont="1" applyBorder="1" applyAlignment="1">
      <alignment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172" fontId="37" fillId="0" borderId="38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84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/>
      <protection/>
    </xf>
    <xf numFmtId="0" fontId="20" fillId="0" borderId="86" xfId="0" applyFont="1" applyFill="1" applyBorder="1" applyAlignment="1">
      <alignment horizontal="center" vertical="center"/>
    </xf>
    <xf numFmtId="0" fontId="19" fillId="0" borderId="87" xfId="83" applyFont="1" applyFill="1" applyBorder="1">
      <alignment/>
      <protection/>
    </xf>
    <xf numFmtId="0" fontId="19" fillId="0" borderId="88" xfId="0" applyFont="1" applyFill="1" applyBorder="1" applyAlignment="1">
      <alignment horizontal="center" vertical="center" wrapText="1"/>
    </xf>
    <xf numFmtId="1" fontId="19" fillId="0" borderId="43" xfId="83" applyNumberFormat="1" applyFont="1" applyFill="1" applyBorder="1" applyAlignment="1">
      <alignment horizontal="center" vertical="center"/>
      <protection/>
    </xf>
    <xf numFmtId="172" fontId="19" fillId="0" borderId="89" xfId="83" applyNumberFormat="1" applyFont="1" applyFill="1" applyBorder="1" applyAlignment="1">
      <alignment horizontal="center" vertical="center"/>
      <protection/>
    </xf>
    <xf numFmtId="0" fontId="19" fillId="0" borderId="43" xfId="83" applyFont="1" applyFill="1" applyBorder="1" applyAlignment="1">
      <alignment horizontal="center" vertical="center"/>
      <protection/>
    </xf>
    <xf numFmtId="172" fontId="19" fillId="0" borderId="90" xfId="83" applyNumberFormat="1" applyFont="1" applyFill="1" applyBorder="1" applyAlignment="1">
      <alignment horizontal="center" vertical="center"/>
      <protection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93" xfId="83" applyFont="1" applyFill="1" applyBorder="1">
      <alignment/>
      <protection/>
    </xf>
    <xf numFmtId="0" fontId="30" fillId="0" borderId="88" xfId="0" applyFont="1" applyFill="1" applyBorder="1" applyAlignment="1">
      <alignment horizontal="center" vertical="center" wrapText="1"/>
    </xf>
    <xf numFmtId="0" fontId="19" fillId="25" borderId="88" xfId="0" applyFont="1" applyFill="1" applyBorder="1" applyAlignment="1">
      <alignment horizontal="center" vertical="center" wrapText="1"/>
    </xf>
    <xf numFmtId="0" fontId="19" fillId="25" borderId="91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>
      <alignment horizontal="center" vertical="center" wrapText="1"/>
    </xf>
    <xf numFmtId="0" fontId="19" fillId="25" borderId="10" xfId="83" applyFont="1" applyFill="1" applyBorder="1" applyAlignment="1">
      <alignment horizontal="center" vertical="center"/>
      <protection/>
    </xf>
    <xf numFmtId="1" fontId="19" fillId="25" borderId="43" xfId="83" applyNumberFormat="1" applyFont="1" applyFill="1" applyBorder="1" applyAlignment="1">
      <alignment horizontal="center" vertical="center"/>
      <protection/>
    </xf>
    <xf numFmtId="172" fontId="19" fillId="25" borderId="90" xfId="83" applyNumberFormat="1" applyFont="1" applyFill="1" applyBorder="1" applyAlignment="1">
      <alignment horizontal="center" vertical="center"/>
      <protection/>
    </xf>
    <xf numFmtId="1" fontId="19" fillId="25" borderId="10" xfId="83" applyNumberFormat="1" applyFont="1" applyFill="1" applyBorder="1" applyAlignment="1">
      <alignment horizontal="center" vertical="center"/>
      <protection/>
    </xf>
    <xf numFmtId="0" fontId="19" fillId="0" borderId="94" xfId="83" applyFont="1" applyFill="1" applyBorder="1">
      <alignment/>
      <protection/>
    </xf>
    <xf numFmtId="0" fontId="19" fillId="0" borderId="42" xfId="83" applyFont="1" applyFill="1" applyBorder="1" applyAlignment="1">
      <alignment horizontal="center" vertical="center"/>
      <protection/>
    </xf>
    <xf numFmtId="1" fontId="19" fillId="0" borderId="42" xfId="83" applyNumberFormat="1" applyFont="1" applyFill="1" applyBorder="1" applyAlignment="1">
      <alignment horizontal="center" vertical="center"/>
      <protection/>
    </xf>
    <xf numFmtId="172" fontId="19" fillId="0" borderId="9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96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8" xfId="83" applyNumberFormat="1" applyFont="1" applyFill="1" applyBorder="1" applyAlignment="1">
      <alignment horizontal="center" vertical="center"/>
      <protection/>
    </xf>
    <xf numFmtId="172" fontId="20" fillId="0" borderId="99" xfId="83" applyNumberFormat="1" applyFont="1" applyFill="1" applyBorder="1" applyAlignment="1">
      <alignment horizontal="center" vertical="center"/>
      <protection/>
    </xf>
    <xf numFmtId="0" fontId="21" fillId="25" borderId="100" xfId="83" applyFont="1" applyFill="1" applyBorder="1">
      <alignment/>
      <protection/>
    </xf>
    <xf numFmtId="1" fontId="21" fillId="0" borderId="84" xfId="83" applyNumberFormat="1" applyFont="1" applyFill="1" applyBorder="1" applyAlignment="1">
      <alignment horizontal="center" vertical="center"/>
      <protection/>
    </xf>
    <xf numFmtId="1" fontId="21" fillId="0" borderId="85" xfId="83" applyNumberFormat="1" applyFont="1" applyFill="1" applyBorder="1" applyAlignment="1">
      <alignment horizontal="center" vertical="center"/>
      <protection/>
    </xf>
    <xf numFmtId="172" fontId="21" fillId="0" borderId="86" xfId="83" applyNumberFormat="1" applyFont="1" applyFill="1" applyBorder="1" applyAlignment="1">
      <alignment horizontal="center" vertical="center"/>
      <protection/>
    </xf>
    <xf numFmtId="1" fontId="21" fillId="0" borderId="101" xfId="83" applyNumberFormat="1" applyFont="1" applyFill="1" applyBorder="1" applyAlignment="1">
      <alignment horizontal="center" vertical="center"/>
      <protection/>
    </xf>
    <xf numFmtId="1" fontId="21" fillId="0" borderId="102" xfId="83" applyNumberFormat="1" applyFont="1" applyFill="1" applyBorder="1" applyAlignment="1">
      <alignment horizontal="center" vertical="center"/>
      <protection/>
    </xf>
    <xf numFmtId="0" fontId="21" fillId="0" borderId="85" xfId="83" applyFont="1" applyFill="1" applyBorder="1" applyAlignment="1">
      <alignment horizontal="center" vertical="center"/>
      <protection/>
    </xf>
    <xf numFmtId="0" fontId="21" fillId="0" borderId="84" xfId="83" applyFont="1" applyFill="1" applyBorder="1" applyAlignment="1">
      <alignment horizontal="center" vertical="center"/>
      <protection/>
    </xf>
    <xf numFmtId="172" fontId="21" fillId="0" borderId="85" xfId="83" applyNumberFormat="1" applyFont="1" applyFill="1" applyBorder="1" applyAlignment="1">
      <alignment horizontal="center" vertical="center"/>
      <protection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98" xfId="78" applyNumberFormat="1" applyFont="1" applyFill="1" applyBorder="1" applyAlignment="1">
      <alignment horizontal="center" vertical="center"/>
      <protection/>
    </xf>
    <xf numFmtId="49" fontId="38" fillId="0" borderId="99" xfId="78" applyNumberFormat="1" applyFont="1" applyFill="1" applyBorder="1" applyAlignment="1">
      <alignment horizontal="center" vertical="center"/>
      <protection/>
    </xf>
    <xf numFmtId="0" fontId="38" fillId="0" borderId="97" xfId="85" applyFont="1" applyFill="1" applyBorder="1" applyAlignment="1" applyProtection="1">
      <alignment horizontal="center" vertical="center"/>
      <protection locked="0"/>
    </xf>
    <xf numFmtId="0" fontId="38" fillId="0" borderId="99" xfId="85" applyFont="1" applyFill="1" applyBorder="1" applyAlignment="1" applyProtection="1">
      <alignment horizontal="center" vertical="center"/>
      <protection locked="0"/>
    </xf>
    <xf numFmtId="0" fontId="38" fillId="0" borderId="103" xfId="78" applyFont="1" applyFill="1" applyBorder="1" applyAlignment="1">
      <alignment vertical="top" wrapText="1"/>
      <protection/>
    </xf>
    <xf numFmtId="1" fontId="38" fillId="0" borderId="104" xfId="78" applyNumberFormat="1" applyFont="1" applyFill="1" applyBorder="1" applyAlignment="1">
      <alignment horizontal="center"/>
      <protection/>
    </xf>
    <xf numFmtId="1" fontId="38" fillId="0" borderId="89" xfId="78" applyNumberFormat="1" applyFont="1" applyFill="1" applyBorder="1" applyAlignment="1">
      <alignment horizontal="center"/>
      <protection/>
    </xf>
    <xf numFmtId="172" fontId="38" fillId="0" borderId="105" xfId="78" applyNumberFormat="1" applyFont="1" applyFill="1" applyBorder="1" applyAlignment="1">
      <alignment horizontal="center"/>
      <protection/>
    </xf>
    <xf numFmtId="172" fontId="38" fillId="0" borderId="70" xfId="78" applyNumberFormat="1" applyFont="1" applyFill="1" applyBorder="1" applyAlignment="1">
      <alignment horizontal="center"/>
      <protection/>
    </xf>
    <xf numFmtId="172" fontId="38" fillId="0" borderId="106" xfId="78" applyNumberFormat="1" applyFont="1" applyFill="1" applyBorder="1" applyAlignment="1">
      <alignment horizontal="center"/>
      <protection/>
    </xf>
    <xf numFmtId="172" fontId="38" fillId="0" borderId="107" xfId="78" applyNumberFormat="1" applyFont="1" applyFill="1" applyBorder="1" applyAlignment="1">
      <alignment horizontal="center"/>
      <protection/>
    </xf>
    <xf numFmtId="172" fontId="38" fillId="0" borderId="106" xfId="85" applyNumberFormat="1" applyFont="1" applyFill="1" applyBorder="1" applyAlignment="1" applyProtection="1">
      <alignment horizontal="center" vertical="center"/>
      <protection locked="0"/>
    </xf>
    <xf numFmtId="172" fontId="38" fillId="0" borderId="89" xfId="85" applyNumberFormat="1" applyFont="1" applyFill="1" applyBorder="1" applyAlignment="1" applyProtection="1">
      <alignment horizontal="center" vertical="center"/>
      <protection locked="0"/>
    </xf>
    <xf numFmtId="172" fontId="38" fillId="0" borderId="90" xfId="85" applyNumberFormat="1" applyFont="1" applyFill="1" applyBorder="1" applyAlignment="1" applyProtection="1">
      <alignment horizontal="center"/>
      <protection locked="0"/>
    </xf>
    <xf numFmtId="172" fontId="38" fillId="0" borderId="89" xfId="85" applyNumberFormat="1" applyFont="1" applyFill="1" applyBorder="1" applyAlignment="1" applyProtection="1">
      <alignment horizontal="center"/>
      <protection locked="0"/>
    </xf>
    <xf numFmtId="172" fontId="38" fillId="0" borderId="108" xfId="85" applyNumberFormat="1" applyFont="1" applyFill="1" applyBorder="1" applyAlignment="1" applyProtection="1">
      <alignment horizontal="center"/>
      <protection locked="0"/>
    </xf>
    <xf numFmtId="0" fontId="38" fillId="0" borderId="109" xfId="78" applyFont="1" applyFill="1" applyBorder="1" applyAlignment="1">
      <alignment vertical="top" wrapText="1"/>
      <protection/>
    </xf>
    <xf numFmtId="1" fontId="38" fillId="0" borderId="110" xfId="78" applyNumberFormat="1" applyFont="1" applyFill="1" applyBorder="1" applyAlignment="1">
      <alignment horizontal="center"/>
      <protection/>
    </xf>
    <xf numFmtId="1" fontId="38" fillId="0" borderId="90" xfId="78" applyNumberFormat="1" applyFont="1" applyFill="1" applyBorder="1" applyAlignment="1">
      <alignment horizontal="center"/>
      <protection/>
    </xf>
    <xf numFmtId="172" fontId="38" fillId="0" borderId="90" xfId="85" applyNumberFormat="1" applyFont="1" applyFill="1" applyBorder="1" applyAlignment="1" applyProtection="1">
      <alignment horizontal="center" vertical="center"/>
      <protection locked="0"/>
    </xf>
    <xf numFmtId="172" fontId="38" fillId="0" borderId="25" xfId="85" applyNumberFormat="1" applyFont="1" applyFill="1" applyBorder="1" applyAlignment="1" applyProtection="1">
      <alignment horizontal="center"/>
      <protection locked="0"/>
    </xf>
    <xf numFmtId="172" fontId="38" fillId="0" borderId="111" xfId="85" applyNumberFormat="1" applyFont="1" applyFill="1" applyBorder="1" applyAlignment="1" applyProtection="1">
      <alignment horizontal="center"/>
      <protection locked="0"/>
    </xf>
    <xf numFmtId="172" fontId="38" fillId="0" borderId="112" xfId="85" applyNumberFormat="1" applyFont="1" applyFill="1" applyBorder="1" applyAlignment="1" applyProtection="1">
      <alignment horizontal="center"/>
      <protection locked="0"/>
    </xf>
    <xf numFmtId="172" fontId="38" fillId="0" borderId="91" xfId="85" applyNumberFormat="1" applyFont="1" applyFill="1" applyBorder="1" applyAlignment="1" applyProtection="1">
      <alignment horizontal="center"/>
      <protection locked="0"/>
    </xf>
    <xf numFmtId="172" fontId="38" fillId="0" borderId="113" xfId="85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72" fontId="38" fillId="0" borderId="16" xfId="78" applyNumberFormat="1" applyFont="1" applyFill="1" applyBorder="1" applyAlignment="1">
      <alignment horizontal="center"/>
      <protection/>
    </xf>
    <xf numFmtId="172" fontId="38" fillId="0" borderId="14" xfId="78" applyNumberFormat="1" applyFont="1" applyFill="1" applyBorder="1" applyAlignment="1">
      <alignment horizontal="center"/>
      <protection/>
    </xf>
    <xf numFmtId="172" fontId="38" fillId="0" borderId="114" xfId="85" applyNumberFormat="1" applyFont="1" applyFill="1" applyBorder="1" applyAlignment="1" applyProtection="1">
      <alignment horizontal="center"/>
      <protection locked="0"/>
    </xf>
    <xf numFmtId="172" fontId="38" fillId="0" borderId="115" xfId="85" applyNumberFormat="1" applyFont="1" applyFill="1" applyBorder="1" applyAlignment="1" applyProtection="1">
      <alignment horizontal="center"/>
      <protection locked="0"/>
    </xf>
    <xf numFmtId="0" fontId="38" fillId="25" borderId="116" xfId="78" applyFont="1" applyFill="1" applyBorder="1" applyAlignment="1">
      <alignment vertical="top" wrapText="1"/>
      <protection/>
    </xf>
    <xf numFmtId="0" fontId="38" fillId="0" borderId="117" xfId="78" applyFont="1" applyFill="1" applyBorder="1" applyAlignment="1">
      <alignment horizontal="center"/>
      <protection/>
    </xf>
    <xf numFmtId="0" fontId="38" fillId="0" borderId="95" xfId="78" applyFont="1" applyFill="1" applyBorder="1" applyAlignment="1">
      <alignment horizontal="center"/>
      <protection/>
    </xf>
    <xf numFmtId="172" fontId="38" fillId="0" borderId="117" xfId="78" applyNumberFormat="1" applyFont="1" applyFill="1" applyBorder="1" applyAlignment="1">
      <alignment horizontal="center"/>
      <protection/>
    </xf>
    <xf numFmtId="172" fontId="38" fillId="0" borderId="95" xfId="78" applyNumberFormat="1" applyFont="1" applyFill="1" applyBorder="1" applyAlignment="1">
      <alignment horizontal="center"/>
      <protection/>
    </xf>
    <xf numFmtId="172" fontId="38" fillId="0" borderId="116" xfId="78" applyNumberFormat="1" applyFont="1" applyFill="1" applyBorder="1" applyAlignment="1">
      <alignment horizontal="center"/>
      <protection/>
    </xf>
    <xf numFmtId="172" fontId="38" fillId="0" borderId="117" xfId="85" applyNumberFormat="1" applyFont="1" applyFill="1" applyBorder="1" applyAlignment="1" applyProtection="1">
      <alignment horizontal="center" vertical="center"/>
      <protection locked="0"/>
    </xf>
    <xf numFmtId="172" fontId="38" fillId="0" borderId="95" xfId="85" applyNumberFormat="1" applyFont="1" applyFill="1" applyBorder="1" applyAlignment="1" applyProtection="1">
      <alignment horizontal="center" vertical="center"/>
      <protection locked="0"/>
    </xf>
    <xf numFmtId="172" fontId="38" fillId="0" borderId="117" xfId="85" applyNumberFormat="1" applyFont="1" applyFill="1" applyBorder="1" applyAlignment="1" applyProtection="1">
      <alignment horizontal="center"/>
      <protection/>
    </xf>
    <xf numFmtId="172" fontId="38" fillId="0" borderId="95" xfId="85" applyNumberFormat="1" applyFont="1" applyFill="1" applyBorder="1" applyAlignment="1" applyProtection="1">
      <alignment horizontal="center"/>
      <protection/>
    </xf>
    <xf numFmtId="172" fontId="38" fillId="0" borderId="118" xfId="85" applyNumberFormat="1" applyFont="1" applyFill="1" applyBorder="1" applyAlignment="1" applyProtection="1">
      <alignment horizontal="center"/>
      <protection locked="0"/>
    </xf>
    <xf numFmtId="172" fontId="38" fillId="0" borderId="95" xfId="85" applyNumberFormat="1" applyFont="1" applyFill="1" applyBorder="1" applyAlignment="1" applyProtection="1">
      <alignment horizontal="center"/>
      <protection locked="0"/>
    </xf>
    <xf numFmtId="0" fontId="39" fillId="25" borderId="119" xfId="78" applyFont="1" applyFill="1" applyBorder="1" applyAlignment="1">
      <alignment horizontal="center" vertical="top" wrapText="1"/>
      <protection/>
    </xf>
    <xf numFmtId="1" fontId="39" fillId="0" borderId="97" xfId="78" applyNumberFormat="1" applyFont="1" applyFill="1" applyBorder="1" applyAlignment="1">
      <alignment horizontal="center"/>
      <protection/>
    </xf>
    <xf numFmtId="172" fontId="39" fillId="0" borderId="97" xfId="78" applyNumberFormat="1" applyFont="1" applyFill="1" applyBorder="1" applyAlignment="1">
      <alignment horizontal="center"/>
      <protection/>
    </xf>
    <xf numFmtId="172" fontId="39" fillId="0" borderId="97" xfId="85" applyNumberFormat="1" applyFont="1" applyFill="1" applyBorder="1" applyAlignment="1" applyProtection="1">
      <alignment horizontal="center" vertical="center"/>
      <protection locked="0"/>
    </xf>
    <xf numFmtId="172" fontId="39" fillId="0" borderId="99" xfId="85" applyNumberFormat="1" applyFont="1" applyFill="1" applyBorder="1" applyAlignment="1" applyProtection="1">
      <alignment horizontal="center" vertical="center"/>
      <protection locked="0"/>
    </xf>
    <xf numFmtId="172" fontId="39" fillId="0" borderId="96" xfId="78" applyNumberFormat="1" applyFont="1" applyFill="1" applyBorder="1" applyAlignment="1">
      <alignment horizontal="center"/>
      <protection/>
    </xf>
    <xf numFmtId="0" fontId="0" fillId="25" borderId="30" xfId="0" applyFill="1" applyBorder="1" applyAlignment="1">
      <alignment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172" fontId="21" fillId="0" borderId="28" xfId="0" applyNumberFormat="1" applyFont="1" applyFill="1" applyBorder="1" applyAlignment="1" applyProtection="1">
      <alignment horizontal="center" vertical="center"/>
      <protection hidden="1"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61" xfId="0" applyFont="1" applyFill="1" applyBorder="1" applyAlignment="1" applyProtection="1">
      <alignment horizontal="center" vertical="center" wrapText="1"/>
      <protection/>
    </xf>
    <xf numFmtId="1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63" xfId="82" applyFont="1" applyFill="1" applyBorder="1" applyAlignment="1" applyProtection="1">
      <alignment horizontal="center" vertical="center" wrapText="1"/>
      <protection hidden="1"/>
    </xf>
    <xf numFmtId="1" fontId="21" fillId="25" borderId="46" xfId="82" applyNumberFormat="1" applyFont="1" applyFill="1" applyBorder="1" applyAlignment="1" applyProtection="1">
      <alignment horizontal="center" vertical="center" wrapText="1"/>
      <protection/>
    </xf>
    <xf numFmtId="1" fontId="21" fillId="25" borderId="47" xfId="82" applyNumberFormat="1" applyFont="1" applyFill="1" applyBorder="1" applyAlignment="1" applyProtection="1">
      <alignment horizontal="center" vertical="center" wrapText="1"/>
      <protection/>
    </xf>
    <xf numFmtId="1" fontId="21" fillId="25" borderId="5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0" fontId="20" fillId="25" borderId="3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1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0" fontId="19" fillId="25" borderId="62" xfId="82" applyFont="1" applyFill="1" applyBorder="1" applyAlignment="1" applyProtection="1">
      <alignment horizontal="center" vertical="center" wrapText="1"/>
      <protection hidden="1"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0" fontId="0" fillId="25" borderId="120" xfId="0" applyFill="1" applyBorder="1" applyAlignment="1">
      <alignment horizontal="center" vertical="center" wrapText="1"/>
    </xf>
    <xf numFmtId="0" fontId="0" fillId="25" borderId="0" xfId="0" applyFill="1" applyAlignment="1">
      <alignment horizontal="center" wrapText="1"/>
    </xf>
    <xf numFmtId="0" fontId="20" fillId="25" borderId="121" xfId="82" applyFont="1" applyFill="1" applyBorder="1" applyAlignment="1" applyProtection="1">
      <alignment horizontal="center" vertical="center" wrapText="1"/>
      <protection locked="0"/>
    </xf>
    <xf numFmtId="0" fontId="20" fillId="25" borderId="29" xfId="82" applyFont="1" applyFill="1" applyBorder="1" applyAlignment="1" applyProtection="1">
      <alignment horizontal="center" vertical="center" wrapText="1"/>
      <protection locked="0"/>
    </xf>
    <xf numFmtId="0" fontId="20" fillId="25" borderId="30" xfId="82" applyFont="1" applyFill="1" applyBorder="1" applyAlignment="1" applyProtection="1">
      <alignment horizontal="center" vertical="center" wrapText="1"/>
      <protection locked="0"/>
    </xf>
    <xf numFmtId="0" fontId="20" fillId="25" borderId="31" xfId="82" applyFont="1" applyFill="1" applyBorder="1" applyAlignment="1" applyProtection="1">
      <alignment horizontal="center" vertical="center" wrapText="1"/>
      <protection locked="0"/>
    </xf>
    <xf numFmtId="0" fontId="20" fillId="25" borderId="76" xfId="82" applyFont="1" applyFill="1" applyBorder="1" applyAlignment="1" applyProtection="1">
      <alignment horizontal="center" vertical="center" wrapText="1"/>
      <protection locked="0"/>
    </xf>
    <xf numFmtId="0" fontId="20" fillId="25" borderId="122" xfId="82" applyFont="1" applyFill="1" applyBorder="1" applyAlignment="1" applyProtection="1">
      <alignment horizontal="center" vertical="center" wrapText="1"/>
      <protection locked="0"/>
    </xf>
    <xf numFmtId="0" fontId="20" fillId="25" borderId="123" xfId="82" applyFont="1" applyFill="1" applyBorder="1" applyAlignment="1" applyProtection="1">
      <alignment horizontal="center" vertical="center" wrapText="1"/>
      <protection locked="0"/>
    </xf>
    <xf numFmtId="0" fontId="20" fillId="25" borderId="33" xfId="82" applyFont="1" applyFill="1" applyBorder="1" applyAlignment="1" applyProtection="1">
      <alignment horizontal="center" vertical="center" wrapText="1"/>
      <protection locked="0"/>
    </xf>
    <xf numFmtId="0" fontId="20" fillId="25" borderId="124" xfId="82" applyFont="1" applyFill="1" applyBorder="1" applyAlignment="1" applyProtection="1">
      <alignment horizontal="center" vertical="center" wrapText="1"/>
      <protection locked="0"/>
    </xf>
    <xf numFmtId="0" fontId="20" fillId="25" borderId="125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0" fontId="20" fillId="25" borderId="27" xfId="82" applyFont="1" applyFill="1" applyBorder="1" applyAlignment="1" applyProtection="1">
      <alignment horizontal="center" vertical="center" wrapText="1"/>
      <protection locked="0"/>
    </xf>
    <xf numFmtId="0" fontId="20" fillId="25" borderId="28" xfId="82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26" xfId="82" applyFont="1" applyFill="1" applyBorder="1" applyAlignment="1" applyProtection="1">
      <alignment horizontal="center" vertical="center" wrapText="1"/>
      <protection locked="0"/>
    </xf>
    <xf numFmtId="0" fontId="20" fillId="25" borderId="37" xfId="82" applyFont="1" applyFill="1" applyBorder="1" applyAlignment="1" applyProtection="1">
      <alignment horizontal="center" vertical="center" wrapText="1"/>
      <protection locked="0"/>
    </xf>
    <xf numFmtId="0" fontId="20" fillId="25" borderId="127" xfId="82" applyFont="1" applyFill="1" applyBorder="1" applyAlignment="1" applyProtection="1">
      <alignment horizontal="center" vertical="center" wrapText="1"/>
      <protection locked="0"/>
    </xf>
    <xf numFmtId="0" fontId="20" fillId="25" borderId="123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0" fontId="0" fillId="25" borderId="128" xfId="0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109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14" fontId="28" fillId="25" borderId="129" xfId="0" applyNumberFormat="1" applyFont="1" applyFill="1" applyBorder="1" applyAlignment="1">
      <alignment horizontal="center" wrapText="1"/>
    </xf>
    <xf numFmtId="0" fontId="28" fillId="25" borderId="129" xfId="0" applyFont="1" applyFill="1" applyBorder="1" applyAlignment="1">
      <alignment horizontal="center" wrapText="1"/>
    </xf>
    <xf numFmtId="0" fontId="20" fillId="25" borderId="26" xfId="82" applyFont="1" applyFill="1" applyBorder="1" applyAlignment="1" applyProtection="1">
      <alignment horizontal="center" vertical="center" wrapText="1"/>
      <protection locked="0"/>
    </xf>
    <xf numFmtId="0" fontId="20" fillId="25" borderId="128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130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31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0" fontId="35" fillId="0" borderId="5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6" xfId="0" applyFont="1" applyFill="1" applyBorder="1" applyAlignment="1" applyProtection="1">
      <alignment horizontal="center" vertical="center" wrapText="1"/>
      <protection locked="0"/>
    </xf>
    <xf numFmtId="0" fontId="23" fillId="0" borderId="131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4" fontId="23" fillId="0" borderId="0" xfId="83" applyNumberFormat="1" applyFont="1" applyFill="1" applyBorder="1" applyAlignment="1">
      <alignment/>
      <protection/>
    </xf>
    <xf numFmtId="14" fontId="23" fillId="0" borderId="132" xfId="0" applyNumberFormat="1" applyFont="1" applyBorder="1" applyAlignment="1">
      <alignment horizontal="center"/>
    </xf>
    <xf numFmtId="0" fontId="0" fillId="0" borderId="132" xfId="0" applyBorder="1" applyAlignment="1">
      <alignment/>
    </xf>
    <xf numFmtId="0" fontId="20" fillId="0" borderId="101" xfId="83" applyFont="1" applyFill="1" applyBorder="1" applyAlignment="1">
      <alignment horizontal="center" vertical="center"/>
      <protection/>
    </xf>
    <xf numFmtId="0" fontId="20" fillId="0" borderId="133" xfId="83" applyFont="1" applyFill="1" applyBorder="1" applyAlignment="1">
      <alignment horizontal="center" vertical="center"/>
      <protection/>
    </xf>
    <xf numFmtId="0" fontId="20" fillId="0" borderId="134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35" xfId="83" applyFont="1" applyFill="1" applyBorder="1" applyAlignment="1">
      <alignment horizontal="center" vertical="center"/>
      <protection/>
    </xf>
    <xf numFmtId="0" fontId="20" fillId="0" borderId="88" xfId="83" applyFont="1" applyFill="1" applyBorder="1" applyAlignment="1">
      <alignment horizontal="center" vertical="center"/>
      <protection/>
    </xf>
    <xf numFmtId="0" fontId="20" fillId="25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/>
      <protection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8" fillId="25" borderId="119" xfId="85" applyFont="1" applyFill="1" applyBorder="1" applyAlignment="1" applyProtection="1">
      <alignment horizontal="center" vertical="center" wrapText="1"/>
      <protection locked="0"/>
    </xf>
    <xf numFmtId="0" fontId="38" fillId="0" borderId="136" xfId="85" applyFont="1" applyFill="1" applyBorder="1" applyAlignment="1" applyProtection="1">
      <alignment horizontal="center"/>
      <protection locked="0"/>
    </xf>
    <xf numFmtId="0" fontId="38" fillId="0" borderId="137" xfId="78" applyFont="1" applyFill="1" applyBorder="1" applyAlignment="1">
      <alignment horizontal="center" vertical="center"/>
      <protection/>
    </xf>
    <xf numFmtId="0" fontId="38" fillId="0" borderId="96" xfId="86" applyFont="1" applyFill="1" applyBorder="1" applyAlignment="1" applyProtection="1">
      <alignment horizontal="left" vertical="center"/>
      <protection locked="0"/>
    </xf>
    <xf numFmtId="0" fontId="38" fillId="0" borderId="96" xfId="85" applyFont="1" applyFill="1" applyBorder="1" applyAlignment="1" applyProtection="1">
      <alignment horizontal="center"/>
      <protection locked="0"/>
    </xf>
    <xf numFmtId="0" fontId="38" fillId="0" borderId="138" xfId="85" applyFont="1" applyFill="1" applyBorder="1" applyAlignment="1" applyProtection="1">
      <alignment horizontal="center" vertical="center" wrapText="1"/>
      <protection locked="0"/>
    </xf>
    <xf numFmtId="0" fontId="38" fillId="0" borderId="119" xfId="85" applyFont="1" applyFill="1" applyBorder="1" applyAlignment="1" applyProtection="1">
      <alignment horizontal="center" vertical="center" wrapText="1"/>
      <protection locked="0"/>
    </xf>
    <xf numFmtId="0" fontId="38" fillId="0" borderId="90" xfId="85" applyFont="1" applyFill="1" applyBorder="1" applyAlignment="1" applyProtection="1">
      <alignment horizontal="center"/>
      <protection locked="0"/>
    </xf>
    <xf numFmtId="0" fontId="38" fillId="0" borderId="139" xfId="86" applyFont="1" applyFill="1" applyBorder="1" applyAlignment="1" applyProtection="1">
      <alignment horizontal="center"/>
      <protection locked="0"/>
    </xf>
    <xf numFmtId="0" fontId="38" fillId="0" borderId="140" xfId="86" applyFont="1" applyFill="1" applyBorder="1" applyAlignment="1" applyProtection="1">
      <alignment horizontal="center"/>
      <protection locked="0"/>
    </xf>
    <xf numFmtId="0" fontId="38" fillId="0" borderId="95" xfId="85" applyFont="1" applyFill="1" applyBorder="1" applyAlignment="1" applyProtection="1">
      <alignment horizontal="center"/>
      <protection locked="0"/>
    </xf>
    <xf numFmtId="0" fontId="38" fillId="0" borderId="141" xfId="85" applyFont="1" applyFill="1" applyBorder="1" applyAlignment="1" applyProtection="1">
      <alignment horizontal="center"/>
      <protection locked="0"/>
    </xf>
    <xf numFmtId="0" fontId="38" fillId="0" borderId="141" xfId="78" applyFont="1" applyFill="1" applyBorder="1" applyAlignment="1">
      <alignment horizontal="center"/>
      <protection/>
    </xf>
    <xf numFmtId="0" fontId="38" fillId="0" borderId="142" xfId="78" applyFont="1" applyFill="1" applyBorder="1" applyAlignment="1">
      <alignment horizontal="center"/>
      <protection/>
    </xf>
    <xf numFmtId="0" fontId="38" fillId="0" borderId="94" xfId="85" applyFont="1" applyFill="1" applyBorder="1" applyAlignment="1" applyProtection="1">
      <alignment horizontal="center" vertical="center"/>
      <protection locked="0"/>
    </xf>
    <xf numFmtId="0" fontId="38" fillId="0" borderId="117" xfId="85" applyFont="1" applyFill="1" applyBorder="1" applyAlignment="1" applyProtection="1">
      <alignment horizontal="center" vertical="center"/>
      <protection locked="0"/>
    </xf>
    <xf numFmtId="0" fontId="38" fillId="0" borderId="95" xfId="85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Border="1" applyAlignment="1">
      <alignment horizontal="center" vertical="top" wrapText="1"/>
    </xf>
    <xf numFmtId="0" fontId="0" fillId="25" borderId="0" xfId="0" applyFill="1" applyAlignment="1">
      <alignment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/>
    </xf>
    <xf numFmtId="0" fontId="23" fillId="25" borderId="57" xfId="0" applyFont="1" applyFill="1" applyBorder="1" applyAlignment="1">
      <alignment horizontal="center" vertical="center"/>
    </xf>
    <xf numFmtId="0" fontId="19" fillId="0" borderId="76" xfId="82" applyFont="1" applyFill="1" applyBorder="1" applyAlignment="1" applyProtection="1">
      <alignment horizontal="left" vertical="center" wrapText="1"/>
      <protection locked="0"/>
    </xf>
    <xf numFmtId="0" fontId="19" fillId="0" borderId="77" xfId="82" applyFont="1" applyFill="1" applyBorder="1" applyAlignment="1" applyProtection="1">
      <alignment horizontal="left" vertical="center" wrapText="1"/>
      <protection locked="0"/>
    </xf>
  </cellXfs>
  <cellStyles count="8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6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5.125" style="22" customWidth="1"/>
    <col min="20" max="21" width="6.75390625" style="22" customWidth="1"/>
    <col min="22" max="22" width="6.125" style="22" customWidth="1"/>
    <col min="23" max="23" width="6.875" style="22" hidden="1" customWidth="1"/>
    <col min="24" max="24" width="6.375" style="22" hidden="1" customWidth="1"/>
    <col min="25" max="25" width="6.125" style="22" hidden="1" customWidth="1"/>
    <col min="26" max="26" width="5.75390625" style="22" hidden="1" customWidth="1"/>
    <col min="27" max="27" width="6.25390625" style="22" hidden="1" customWidth="1"/>
    <col min="28" max="28" width="6.875" style="22" customWidth="1"/>
    <col min="29" max="30" width="7.125" style="22" customWidth="1"/>
    <col min="31" max="31" width="7.625" style="22" customWidth="1"/>
    <col min="32" max="32" width="7.375" style="22" customWidth="1"/>
    <col min="33" max="33" width="8.75390625" style="22" bestFit="1" customWidth="1"/>
    <col min="34" max="34" width="7.625" style="22" customWidth="1"/>
    <col min="35" max="35" width="6.375" style="22" customWidth="1"/>
    <col min="36" max="36" width="8.00390625" style="22" customWidth="1"/>
    <col min="37" max="37" width="6.25390625" style="22" customWidth="1"/>
    <col min="38" max="38" width="9.75390625" style="22" bestFit="1" customWidth="1"/>
    <col min="39" max="39" width="8.75390625" style="22" customWidth="1"/>
    <col min="40" max="40" width="6.875" style="22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5.00390625" style="0" bestFit="1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bestFit="1" customWidth="1"/>
    <col min="59" max="59" width="7.75390625" style="0" customWidth="1"/>
    <col min="60" max="60" width="6.875" style="0" customWidth="1"/>
    <col min="61" max="61" width="6.75390625" style="0" customWidth="1"/>
    <col min="62" max="62" width="9.25390625" style="0" bestFit="1" customWidth="1"/>
    <col min="63" max="63" width="6.875" style="0" bestFit="1" customWidth="1"/>
    <col min="64" max="64" width="8.375" style="0" customWidth="1"/>
    <col min="65" max="65" width="7.375" style="0" customWidth="1"/>
    <col min="66" max="66" width="7.00390625" style="0" customWidth="1"/>
    <col min="67" max="67" width="8.125" style="0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555" t="s">
        <v>92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87" s="22" customFormat="1" ht="18.75" customHeight="1" thickBot="1">
      <c r="A2" s="556" t="s">
        <v>17</v>
      </c>
      <c r="B2" s="556" t="s">
        <v>73</v>
      </c>
      <c r="C2" s="549" t="s">
        <v>45</v>
      </c>
      <c r="D2" s="550"/>
      <c r="E2" s="550"/>
      <c r="F2" s="550"/>
      <c r="G2" s="551"/>
      <c r="H2" s="549" t="s">
        <v>46</v>
      </c>
      <c r="I2" s="550"/>
      <c r="J2" s="550"/>
      <c r="K2" s="550"/>
      <c r="L2" s="551"/>
      <c r="M2" s="549" t="s">
        <v>47</v>
      </c>
      <c r="N2" s="550"/>
      <c r="O2" s="550"/>
      <c r="P2" s="550"/>
      <c r="Q2" s="551"/>
      <c r="R2" s="549" t="s">
        <v>48</v>
      </c>
      <c r="S2" s="550"/>
      <c r="T2" s="550"/>
      <c r="U2" s="550"/>
      <c r="V2" s="551"/>
      <c r="W2" s="546" t="s">
        <v>67</v>
      </c>
      <c r="X2" s="558"/>
      <c r="Y2" s="558"/>
      <c r="Z2" s="558"/>
      <c r="AA2" s="559"/>
      <c r="AB2" s="549" t="s">
        <v>49</v>
      </c>
      <c r="AC2" s="550"/>
      <c r="AD2" s="550"/>
      <c r="AE2" s="550"/>
      <c r="AF2" s="551"/>
      <c r="AG2" s="549" t="s">
        <v>50</v>
      </c>
      <c r="AH2" s="550"/>
      <c r="AI2" s="550"/>
      <c r="AJ2" s="550"/>
      <c r="AK2" s="551"/>
      <c r="AL2" s="549" t="s">
        <v>51</v>
      </c>
      <c r="AM2" s="550"/>
      <c r="AN2" s="550"/>
      <c r="AO2" s="550"/>
      <c r="AP2" s="551"/>
      <c r="AQ2" s="560" t="s">
        <v>52</v>
      </c>
      <c r="AR2" s="553"/>
      <c r="AS2" s="553"/>
      <c r="AT2" s="553"/>
      <c r="AU2" s="554"/>
      <c r="AV2" s="543" t="s">
        <v>68</v>
      </c>
      <c r="AW2" s="544"/>
      <c r="AX2" s="544"/>
      <c r="AY2" s="544"/>
      <c r="AZ2" s="545"/>
      <c r="BA2" s="543" t="s">
        <v>53</v>
      </c>
      <c r="BB2" s="544"/>
      <c r="BC2" s="544"/>
      <c r="BD2" s="544"/>
      <c r="BE2" s="545"/>
      <c r="BF2" s="552" t="s">
        <v>54</v>
      </c>
      <c r="BG2" s="553"/>
      <c r="BH2" s="553"/>
      <c r="BI2" s="553"/>
      <c r="BJ2" s="554"/>
      <c r="BK2" s="552" t="s">
        <v>55</v>
      </c>
      <c r="BL2" s="553"/>
      <c r="BM2" s="553"/>
      <c r="BN2" s="553"/>
      <c r="BO2" s="554"/>
      <c r="BP2" s="546" t="s">
        <v>56</v>
      </c>
      <c r="BQ2" s="547"/>
      <c r="BR2" s="547"/>
      <c r="BS2" s="547"/>
      <c r="BT2" s="548"/>
      <c r="BU2" s="546" t="s">
        <v>57</v>
      </c>
      <c r="BV2" s="547"/>
      <c r="BW2" s="547"/>
      <c r="BX2" s="547"/>
      <c r="BY2" s="548"/>
      <c r="BZ2" s="546" t="s">
        <v>58</v>
      </c>
      <c r="CA2" s="547"/>
      <c r="CB2" s="547"/>
      <c r="CC2" s="547"/>
      <c r="CD2" s="548"/>
      <c r="CE2" s="549"/>
      <c r="CF2" s="550"/>
      <c r="CG2" s="550"/>
      <c r="CH2" s="550"/>
      <c r="CI2" s="551"/>
    </row>
    <row r="3" spans="1:87" s="22" customFormat="1" ht="132.75" customHeight="1" thickBot="1">
      <c r="A3" s="557"/>
      <c r="B3" s="557"/>
      <c r="C3" s="52" t="s">
        <v>59</v>
      </c>
      <c r="D3" s="53" t="s">
        <v>37</v>
      </c>
      <c r="E3" s="53" t="s">
        <v>1</v>
      </c>
      <c r="F3" s="53" t="s">
        <v>38</v>
      </c>
      <c r="G3" s="54" t="s">
        <v>39</v>
      </c>
      <c r="H3" s="52" t="s">
        <v>60</v>
      </c>
      <c r="I3" s="53" t="s">
        <v>37</v>
      </c>
      <c r="J3" s="53" t="s">
        <v>1</v>
      </c>
      <c r="K3" s="53" t="s">
        <v>38</v>
      </c>
      <c r="L3" s="54" t="s">
        <v>39</v>
      </c>
      <c r="M3" s="52" t="s">
        <v>61</v>
      </c>
      <c r="N3" s="53" t="s">
        <v>37</v>
      </c>
      <c r="O3" s="53" t="s">
        <v>1</v>
      </c>
      <c r="P3" s="53" t="s">
        <v>38</v>
      </c>
      <c r="Q3" s="54" t="s">
        <v>39</v>
      </c>
      <c r="R3" s="52" t="s">
        <v>60</v>
      </c>
      <c r="S3" s="53" t="s">
        <v>37</v>
      </c>
      <c r="T3" s="53" t="s">
        <v>1</v>
      </c>
      <c r="U3" s="53" t="s">
        <v>38</v>
      </c>
      <c r="V3" s="54" t="s">
        <v>39</v>
      </c>
      <c r="W3" s="534" t="s">
        <v>62</v>
      </c>
      <c r="X3" s="535" t="s">
        <v>37</v>
      </c>
      <c r="Y3" s="535" t="s">
        <v>1</v>
      </c>
      <c r="Z3" s="535" t="s">
        <v>38</v>
      </c>
      <c r="AA3" s="536" t="s">
        <v>39</v>
      </c>
      <c r="AB3" s="52" t="s">
        <v>63</v>
      </c>
      <c r="AC3" s="53" t="s">
        <v>37</v>
      </c>
      <c r="AD3" s="53" t="s">
        <v>1</v>
      </c>
      <c r="AE3" s="53" t="s">
        <v>38</v>
      </c>
      <c r="AF3" s="54" t="s">
        <v>39</v>
      </c>
      <c r="AG3" s="52" t="s">
        <v>64</v>
      </c>
      <c r="AH3" s="53" t="s">
        <v>37</v>
      </c>
      <c r="AI3" s="53" t="s">
        <v>1</v>
      </c>
      <c r="AJ3" s="53" t="s">
        <v>38</v>
      </c>
      <c r="AK3" s="54" t="s">
        <v>39</v>
      </c>
      <c r="AL3" s="52" t="s">
        <v>65</v>
      </c>
      <c r="AM3" s="53" t="s">
        <v>37</v>
      </c>
      <c r="AN3" s="53" t="s">
        <v>1</v>
      </c>
      <c r="AO3" s="53" t="s">
        <v>38</v>
      </c>
      <c r="AP3" s="54" t="s">
        <v>39</v>
      </c>
      <c r="AQ3" s="52" t="s">
        <v>65</v>
      </c>
      <c r="AR3" s="53" t="s">
        <v>37</v>
      </c>
      <c r="AS3" s="53" t="s">
        <v>1</v>
      </c>
      <c r="AT3" s="53" t="s">
        <v>38</v>
      </c>
      <c r="AU3" s="54" t="s">
        <v>39</v>
      </c>
      <c r="AV3" s="55" t="s">
        <v>65</v>
      </c>
      <c r="AW3" s="56" t="s">
        <v>37</v>
      </c>
      <c r="AX3" s="56" t="s">
        <v>1</v>
      </c>
      <c r="AY3" s="56" t="s">
        <v>38</v>
      </c>
      <c r="AZ3" s="57" t="s">
        <v>39</v>
      </c>
      <c r="BA3" s="55" t="s">
        <v>64</v>
      </c>
      <c r="BB3" s="56" t="s">
        <v>37</v>
      </c>
      <c r="BC3" s="56" t="s">
        <v>1</v>
      </c>
      <c r="BD3" s="56" t="s">
        <v>38</v>
      </c>
      <c r="BE3" s="57" t="s">
        <v>39</v>
      </c>
      <c r="BF3" s="526" t="s">
        <v>66</v>
      </c>
      <c r="BG3" s="53" t="s">
        <v>37</v>
      </c>
      <c r="BH3" s="53" t="s">
        <v>1</v>
      </c>
      <c r="BI3" s="53" t="s">
        <v>38</v>
      </c>
      <c r="BJ3" s="54" t="s">
        <v>39</v>
      </c>
      <c r="BK3" s="526" t="s">
        <v>66</v>
      </c>
      <c r="BL3" s="53" t="s">
        <v>37</v>
      </c>
      <c r="BM3" s="53" t="s">
        <v>1</v>
      </c>
      <c r="BN3" s="53" t="s">
        <v>38</v>
      </c>
      <c r="BO3" s="54" t="s">
        <v>39</v>
      </c>
      <c r="BP3" s="55" t="s">
        <v>66</v>
      </c>
      <c r="BQ3" s="56" t="s">
        <v>37</v>
      </c>
      <c r="BR3" s="56" t="s">
        <v>1</v>
      </c>
      <c r="BS3" s="56" t="s">
        <v>38</v>
      </c>
      <c r="BT3" s="58" t="s">
        <v>39</v>
      </c>
      <c r="BU3" s="55" t="s">
        <v>66</v>
      </c>
      <c r="BV3" s="56" t="s">
        <v>37</v>
      </c>
      <c r="BW3" s="56" t="s">
        <v>1</v>
      </c>
      <c r="BX3" s="56" t="s">
        <v>38</v>
      </c>
      <c r="BY3" s="58" t="s">
        <v>39</v>
      </c>
      <c r="BZ3" s="55" t="s">
        <v>66</v>
      </c>
      <c r="CA3" s="56" t="s">
        <v>37</v>
      </c>
      <c r="CB3" s="56" t="s">
        <v>1</v>
      </c>
      <c r="CC3" s="56" t="s">
        <v>38</v>
      </c>
      <c r="CD3" s="58" t="s">
        <v>39</v>
      </c>
      <c r="CE3" s="52" t="s">
        <v>65</v>
      </c>
      <c r="CF3" s="53" t="s">
        <v>37</v>
      </c>
      <c r="CG3" s="53" t="s">
        <v>1</v>
      </c>
      <c r="CH3" s="53" t="s">
        <v>38</v>
      </c>
      <c r="CI3" s="54" t="s">
        <v>39</v>
      </c>
    </row>
    <row r="4" spans="1:87" s="22" customFormat="1" ht="16.5" customHeight="1">
      <c r="A4" s="20" t="s">
        <v>2</v>
      </c>
      <c r="B4" s="141"/>
      <c r="C4" s="142"/>
      <c r="D4" s="143"/>
      <c r="E4" s="144"/>
      <c r="F4" s="143"/>
      <c r="G4" s="145"/>
      <c r="H4" s="146"/>
      <c r="I4" s="147"/>
      <c r="J4" s="148"/>
      <c r="K4" s="147"/>
      <c r="L4" s="149"/>
      <c r="M4" s="150"/>
      <c r="N4" s="151"/>
      <c r="O4" s="152"/>
      <c r="P4" s="151"/>
      <c r="Q4" s="153"/>
      <c r="R4" s="236">
        <v>0</v>
      </c>
      <c r="S4" s="237"/>
      <c r="T4" s="238"/>
      <c r="U4" s="151"/>
      <c r="V4" s="240"/>
      <c r="W4" s="154"/>
      <c r="X4" s="138"/>
      <c r="Y4" s="138"/>
      <c r="Z4" s="138"/>
      <c r="AA4" s="139"/>
      <c r="AB4" s="137"/>
      <c r="AC4" s="138"/>
      <c r="AD4" s="138"/>
      <c r="AE4" s="138"/>
      <c r="AF4" s="139"/>
      <c r="AG4" s="137"/>
      <c r="AH4" s="138"/>
      <c r="AI4" s="138"/>
      <c r="AJ4" s="138"/>
      <c r="AK4" s="139"/>
      <c r="AL4" s="155"/>
      <c r="AM4" s="147"/>
      <c r="AN4" s="147"/>
      <c r="AO4" s="147"/>
      <c r="AP4" s="149"/>
      <c r="AQ4" s="137"/>
      <c r="AR4" s="138"/>
      <c r="AS4" s="138"/>
      <c r="AT4" s="138"/>
      <c r="AU4" s="139"/>
      <c r="AV4" s="62">
        <v>0</v>
      </c>
      <c r="AW4" s="63"/>
      <c r="AX4" s="63"/>
      <c r="AY4" s="63"/>
      <c r="AZ4" s="61"/>
      <c r="BA4" s="62">
        <v>0</v>
      </c>
      <c r="BB4" s="63"/>
      <c r="BC4" s="63"/>
      <c r="BD4" s="63"/>
      <c r="BE4" s="61"/>
      <c r="BF4" s="154">
        <v>0</v>
      </c>
      <c r="BG4" s="138"/>
      <c r="BH4" s="138"/>
      <c r="BI4" s="138"/>
      <c r="BJ4" s="153"/>
      <c r="BK4" s="154">
        <v>0</v>
      </c>
      <c r="BL4" s="138"/>
      <c r="BM4" s="138"/>
      <c r="BN4" s="138"/>
      <c r="BO4" s="139"/>
      <c r="BP4" s="59">
        <v>0</v>
      </c>
      <c r="BQ4" s="60"/>
      <c r="BR4" s="60"/>
      <c r="BS4" s="60"/>
      <c r="BT4" s="64"/>
      <c r="BU4" s="59">
        <v>0</v>
      </c>
      <c r="BV4" s="60"/>
      <c r="BW4" s="60"/>
      <c r="BX4" s="60"/>
      <c r="BY4" s="64"/>
      <c r="BZ4" s="65">
        <v>0</v>
      </c>
      <c r="CA4" s="66"/>
      <c r="CB4" s="66"/>
      <c r="CC4" s="66"/>
      <c r="CD4" s="67"/>
      <c r="CE4" s="155"/>
      <c r="CF4" s="147"/>
      <c r="CG4" s="147"/>
      <c r="CH4" s="147"/>
      <c r="CI4" s="149"/>
    </row>
    <row r="5" spans="1:87" s="22" customFormat="1" ht="15.75">
      <c r="A5" s="650" t="s">
        <v>18</v>
      </c>
      <c r="B5" s="156">
        <v>416</v>
      </c>
      <c r="C5" s="157">
        <f aca="true" t="shared" si="0" ref="C5:C24">SUM(H5+M5+R5+W5+AB5+AG5+AL5+AQ5+AV5+BA5+BF5+BK5+BP5+BU5+BZ5)</f>
        <v>8299</v>
      </c>
      <c r="D5" s="158">
        <f aca="true" t="shared" si="1" ref="D5:D24">SUM(I5+N5+S5+X5+AC5+AH5+AM5+AR5+AW5+BB5+BG5+BL5+BQ5+BV5+CA5)</f>
        <v>5392</v>
      </c>
      <c r="E5" s="144">
        <f aca="true" t="shared" si="2" ref="E5:E25">D5/C5*100</f>
        <v>64.97168333534161</v>
      </c>
      <c r="F5" s="158">
        <f aca="true" t="shared" si="3" ref="F5:F24">K5+P5+U5+Z5+AE5+AJ5+AO5+AT5+AY5+BD5+BI5+BN5+BX5+CC5</f>
        <v>6991</v>
      </c>
      <c r="G5" s="159">
        <f aca="true" t="shared" si="4" ref="G5:G25">F5/D5*10</f>
        <v>12.965504451038576</v>
      </c>
      <c r="H5" s="160">
        <v>4635</v>
      </c>
      <c r="I5" s="161">
        <v>4048</v>
      </c>
      <c r="J5" s="162">
        <f aca="true" t="shared" si="5" ref="J5:J25">I5/H5*100</f>
        <v>87.33549083063646</v>
      </c>
      <c r="K5" s="161">
        <v>5594</v>
      </c>
      <c r="L5" s="163">
        <f aca="true" t="shared" si="6" ref="L5:L25">K5/I5*10</f>
        <v>13.819169960474309</v>
      </c>
      <c r="M5" s="164">
        <v>149</v>
      </c>
      <c r="N5" s="60">
        <v>149</v>
      </c>
      <c r="O5" s="162">
        <f>N5/M5*100</f>
        <v>100</v>
      </c>
      <c r="P5" s="60">
        <v>153</v>
      </c>
      <c r="Q5" s="165">
        <f>P5/N5*10</f>
        <v>10.268456375838927</v>
      </c>
      <c r="R5" s="166">
        <v>0</v>
      </c>
      <c r="S5" s="167"/>
      <c r="T5" s="239"/>
      <c r="U5" s="182"/>
      <c r="V5" s="241"/>
      <c r="W5" s="168">
        <v>0</v>
      </c>
      <c r="X5" s="169"/>
      <c r="Y5" s="162"/>
      <c r="Z5" s="161"/>
      <c r="AA5" s="170"/>
      <c r="AB5" s="168">
        <v>100</v>
      </c>
      <c r="AC5" s="171"/>
      <c r="AD5" s="172">
        <f>AC5/AB5*100</f>
        <v>0</v>
      </c>
      <c r="AE5" s="171"/>
      <c r="AF5" s="173"/>
      <c r="AG5" s="168">
        <v>1473</v>
      </c>
      <c r="AH5" s="174">
        <v>175</v>
      </c>
      <c r="AI5" s="180">
        <f>AH5/AG5*100</f>
        <v>11.880515953835708</v>
      </c>
      <c r="AJ5" s="174">
        <v>178</v>
      </c>
      <c r="AK5" s="351">
        <f>AJ5/AH5*10</f>
        <v>10.17142857142857</v>
      </c>
      <c r="AL5" s="168">
        <v>750</v>
      </c>
      <c r="AM5" s="175">
        <v>750</v>
      </c>
      <c r="AN5" s="176">
        <f aca="true" t="shared" si="7" ref="AN5:AN25">AM5/AL5*100</f>
        <v>100</v>
      </c>
      <c r="AO5" s="175">
        <v>795</v>
      </c>
      <c r="AP5" s="163">
        <f>AO5/AM5*10</f>
        <v>10.600000000000001</v>
      </c>
      <c r="AQ5" s="168">
        <v>897</v>
      </c>
      <c r="AR5" s="171">
        <v>270</v>
      </c>
      <c r="AS5" s="181">
        <f aca="true" t="shared" si="8" ref="AS5:AS10">AR5/AQ5*100</f>
        <v>30.100334448160538</v>
      </c>
      <c r="AT5" s="171">
        <v>271</v>
      </c>
      <c r="AU5" s="170">
        <f aca="true" t="shared" si="9" ref="AU5:AU10">AT5/AR5*10</f>
        <v>10.037037037037038</v>
      </c>
      <c r="AV5" s="177">
        <v>0</v>
      </c>
      <c r="AW5" s="171"/>
      <c r="AX5" s="171"/>
      <c r="AY5" s="171"/>
      <c r="AZ5" s="178"/>
      <c r="BA5" s="168">
        <v>0</v>
      </c>
      <c r="BB5" s="169"/>
      <c r="BC5" s="169"/>
      <c r="BD5" s="169"/>
      <c r="BE5" s="165"/>
      <c r="BF5" s="177">
        <v>255</v>
      </c>
      <c r="BG5" s="66"/>
      <c r="BH5" s="66"/>
      <c r="BI5" s="66"/>
      <c r="BJ5" s="178"/>
      <c r="BK5" s="177">
        <v>40</v>
      </c>
      <c r="BL5" s="171"/>
      <c r="BM5" s="171"/>
      <c r="BN5" s="171"/>
      <c r="BO5" s="537"/>
      <c r="BP5" s="179">
        <v>0</v>
      </c>
      <c r="BQ5" s="66"/>
      <c r="BR5" s="66"/>
      <c r="BS5" s="66"/>
      <c r="BT5" s="67"/>
      <c r="BU5" s="179">
        <v>0</v>
      </c>
      <c r="BV5" s="66"/>
      <c r="BW5" s="66"/>
      <c r="BX5" s="66"/>
      <c r="BY5" s="67"/>
      <c r="BZ5" s="65">
        <v>0</v>
      </c>
      <c r="CA5" s="66"/>
      <c r="CB5" s="66"/>
      <c r="CC5" s="66"/>
      <c r="CD5" s="67"/>
      <c r="CE5" s="168"/>
      <c r="CF5" s="175"/>
      <c r="CG5" s="176"/>
      <c r="CH5" s="175"/>
      <c r="CI5" s="163"/>
    </row>
    <row r="6" spans="1:87" s="22" customFormat="1" ht="15.75">
      <c r="A6" s="650" t="s">
        <v>19</v>
      </c>
      <c r="B6" s="156">
        <v>939</v>
      </c>
      <c r="C6" s="157">
        <f t="shared" si="0"/>
        <v>21678</v>
      </c>
      <c r="D6" s="158">
        <f t="shared" si="1"/>
        <v>13054</v>
      </c>
      <c r="E6" s="144">
        <f t="shared" si="2"/>
        <v>60.2177322631239</v>
      </c>
      <c r="F6" s="158">
        <f t="shared" si="3"/>
        <v>21325</v>
      </c>
      <c r="G6" s="159">
        <f t="shared" si="4"/>
        <v>16.335988968898423</v>
      </c>
      <c r="H6" s="160">
        <v>5269</v>
      </c>
      <c r="I6" s="161">
        <v>5265</v>
      </c>
      <c r="J6" s="162">
        <f t="shared" si="5"/>
        <v>99.92408426646422</v>
      </c>
      <c r="K6" s="161">
        <v>7310</v>
      </c>
      <c r="L6" s="163">
        <f t="shared" si="6"/>
        <v>13.884140550807217</v>
      </c>
      <c r="M6" s="164">
        <v>1785</v>
      </c>
      <c r="N6" s="60">
        <v>1004</v>
      </c>
      <c r="O6" s="162">
        <f>N6/M6*100</f>
        <v>56.246498599439775</v>
      </c>
      <c r="P6" s="60">
        <v>1362</v>
      </c>
      <c r="Q6" s="165">
        <f>P6/N6*10</f>
        <v>13.565737051792828</v>
      </c>
      <c r="R6" s="166">
        <v>0</v>
      </c>
      <c r="S6" s="167"/>
      <c r="T6" s="239"/>
      <c r="U6" s="182"/>
      <c r="V6" s="241"/>
      <c r="W6" s="168">
        <v>0</v>
      </c>
      <c r="X6" s="169"/>
      <c r="Y6" s="162"/>
      <c r="Z6" s="161"/>
      <c r="AA6" s="173"/>
      <c r="AB6" s="168">
        <v>340</v>
      </c>
      <c r="AC6" s="171">
        <v>140</v>
      </c>
      <c r="AD6" s="172">
        <f>AC6/AB6*100</f>
        <v>41.17647058823529</v>
      </c>
      <c r="AE6" s="171">
        <v>140</v>
      </c>
      <c r="AF6" s="163">
        <f>AE6/AC6*10</f>
        <v>10</v>
      </c>
      <c r="AG6" s="168">
        <v>7949</v>
      </c>
      <c r="AH6" s="174">
        <v>3200</v>
      </c>
      <c r="AI6" s="180">
        <f aca="true" t="shared" si="10" ref="AI6:AI24">AH6/AG6*100</f>
        <v>40.256636054849665</v>
      </c>
      <c r="AJ6" s="174">
        <v>4727</v>
      </c>
      <c r="AK6" s="351">
        <f>AJ6/AH6*10</f>
        <v>14.771875000000001</v>
      </c>
      <c r="AL6" s="168">
        <v>4966</v>
      </c>
      <c r="AM6" s="175">
        <v>3277</v>
      </c>
      <c r="AN6" s="176">
        <f t="shared" si="7"/>
        <v>65.98872331856626</v>
      </c>
      <c r="AO6" s="175">
        <v>7497</v>
      </c>
      <c r="AP6" s="163">
        <f>AO6/AM6*10</f>
        <v>22.877631980469943</v>
      </c>
      <c r="AQ6" s="168">
        <v>1188</v>
      </c>
      <c r="AR6" s="171">
        <v>168</v>
      </c>
      <c r="AS6" s="181">
        <f t="shared" si="8"/>
        <v>14.14141414141414</v>
      </c>
      <c r="AT6" s="171">
        <v>289</v>
      </c>
      <c r="AU6" s="170">
        <f t="shared" si="9"/>
        <v>17.202380952380953</v>
      </c>
      <c r="AV6" s="177">
        <v>0</v>
      </c>
      <c r="AW6" s="171"/>
      <c r="AX6" s="171"/>
      <c r="AY6" s="171"/>
      <c r="AZ6" s="178"/>
      <c r="BA6" s="168">
        <v>0</v>
      </c>
      <c r="BB6" s="169"/>
      <c r="BC6" s="169"/>
      <c r="BD6" s="169"/>
      <c r="BE6" s="165"/>
      <c r="BF6" s="177">
        <v>0</v>
      </c>
      <c r="BG6" s="66"/>
      <c r="BH6" s="66"/>
      <c r="BI6" s="66"/>
      <c r="BJ6" s="178"/>
      <c r="BK6" s="177">
        <v>73</v>
      </c>
      <c r="BL6" s="171"/>
      <c r="BM6" s="171"/>
      <c r="BN6" s="171"/>
      <c r="BO6" s="537"/>
      <c r="BP6" s="179">
        <v>0</v>
      </c>
      <c r="BQ6" s="66"/>
      <c r="BR6" s="66"/>
      <c r="BS6" s="66"/>
      <c r="BT6" s="67"/>
      <c r="BU6" s="179">
        <v>108</v>
      </c>
      <c r="BV6" s="66"/>
      <c r="BW6" s="66"/>
      <c r="BX6" s="66"/>
      <c r="BY6" s="67"/>
      <c r="BZ6" s="65">
        <v>0</v>
      </c>
      <c r="CA6" s="66"/>
      <c r="CB6" s="66"/>
      <c r="CC6" s="66"/>
      <c r="CD6" s="67"/>
      <c r="CE6" s="168"/>
      <c r="CF6" s="175"/>
      <c r="CG6" s="176"/>
      <c r="CH6" s="175"/>
      <c r="CI6" s="163"/>
    </row>
    <row r="7" spans="1:87" s="22" customFormat="1" ht="15.75">
      <c r="A7" s="650" t="s">
        <v>3</v>
      </c>
      <c r="B7" s="156"/>
      <c r="C7" s="157">
        <f t="shared" si="0"/>
        <v>6195</v>
      </c>
      <c r="D7" s="158">
        <f t="shared" si="1"/>
        <v>1750</v>
      </c>
      <c r="E7" s="144">
        <f t="shared" si="2"/>
        <v>28.24858757062147</v>
      </c>
      <c r="F7" s="158">
        <f t="shared" si="3"/>
        <v>2052</v>
      </c>
      <c r="G7" s="159">
        <f t="shared" si="4"/>
        <v>11.725714285714286</v>
      </c>
      <c r="H7" s="160">
        <v>960</v>
      </c>
      <c r="I7" s="161">
        <v>960</v>
      </c>
      <c r="J7" s="162">
        <f t="shared" si="5"/>
        <v>100</v>
      </c>
      <c r="K7" s="161">
        <v>1152</v>
      </c>
      <c r="L7" s="163">
        <f t="shared" si="6"/>
        <v>12</v>
      </c>
      <c r="M7" s="164">
        <v>250</v>
      </c>
      <c r="N7" s="60">
        <v>250</v>
      </c>
      <c r="O7" s="162">
        <f>N7/M7*100</f>
        <v>100</v>
      </c>
      <c r="P7" s="60">
        <v>206</v>
      </c>
      <c r="Q7" s="165">
        <f>P7/N7*10</f>
        <v>8.24</v>
      </c>
      <c r="R7" s="166">
        <v>80</v>
      </c>
      <c r="S7" s="167">
        <v>80</v>
      </c>
      <c r="T7" s="239">
        <f>S7/R7*100</f>
        <v>100</v>
      </c>
      <c r="U7" s="182">
        <v>96</v>
      </c>
      <c r="V7" s="241">
        <f>U7/S7*10</f>
        <v>12</v>
      </c>
      <c r="W7" s="168">
        <v>0</v>
      </c>
      <c r="X7" s="169"/>
      <c r="Y7" s="162"/>
      <c r="Z7" s="161"/>
      <c r="AA7" s="173"/>
      <c r="AB7" s="168">
        <v>0</v>
      </c>
      <c r="AC7" s="171"/>
      <c r="AD7" s="172">
        <v>0</v>
      </c>
      <c r="AE7" s="171"/>
      <c r="AF7" s="163"/>
      <c r="AG7" s="168">
        <v>1140</v>
      </c>
      <c r="AH7" s="174"/>
      <c r="AI7" s="180">
        <f t="shared" si="10"/>
        <v>0</v>
      </c>
      <c r="AJ7" s="174"/>
      <c r="AK7" s="351"/>
      <c r="AL7" s="168">
        <v>770</v>
      </c>
      <c r="AM7" s="175"/>
      <c r="AN7" s="176">
        <f t="shared" si="7"/>
        <v>0</v>
      </c>
      <c r="AO7" s="175"/>
      <c r="AP7" s="163"/>
      <c r="AQ7" s="168">
        <v>945</v>
      </c>
      <c r="AR7" s="171">
        <v>460</v>
      </c>
      <c r="AS7" s="181">
        <f t="shared" si="8"/>
        <v>48.67724867724868</v>
      </c>
      <c r="AT7" s="171">
        <v>598</v>
      </c>
      <c r="AU7" s="170">
        <f t="shared" si="9"/>
        <v>13</v>
      </c>
      <c r="AV7" s="177">
        <v>0</v>
      </c>
      <c r="AW7" s="171"/>
      <c r="AX7" s="171"/>
      <c r="AY7" s="171"/>
      <c r="AZ7" s="178"/>
      <c r="BA7" s="168">
        <v>1300</v>
      </c>
      <c r="BB7" s="169"/>
      <c r="BC7" s="169"/>
      <c r="BD7" s="169"/>
      <c r="BE7" s="165"/>
      <c r="BF7" s="177">
        <v>650</v>
      </c>
      <c r="BG7" s="66"/>
      <c r="BH7" s="66"/>
      <c r="BI7" s="66"/>
      <c r="BJ7" s="178"/>
      <c r="BK7" s="177">
        <v>0</v>
      </c>
      <c r="BL7" s="171"/>
      <c r="BM7" s="171"/>
      <c r="BN7" s="171"/>
      <c r="BO7" s="537"/>
      <c r="BP7" s="179">
        <v>0</v>
      </c>
      <c r="BQ7" s="66"/>
      <c r="BR7" s="66"/>
      <c r="BS7" s="66"/>
      <c r="BT7" s="67"/>
      <c r="BU7" s="179">
        <v>0</v>
      </c>
      <c r="BV7" s="66"/>
      <c r="BW7" s="66"/>
      <c r="BX7" s="66"/>
      <c r="BY7" s="67"/>
      <c r="BZ7" s="65">
        <v>100</v>
      </c>
      <c r="CA7" s="66"/>
      <c r="CB7" s="66"/>
      <c r="CC7" s="66"/>
      <c r="CD7" s="67"/>
      <c r="CE7" s="168"/>
      <c r="CF7" s="175"/>
      <c r="CG7" s="176"/>
      <c r="CH7" s="175"/>
      <c r="CI7" s="163"/>
    </row>
    <row r="8" spans="1:87" s="22" customFormat="1" ht="15.75">
      <c r="A8" s="650" t="s">
        <v>4</v>
      </c>
      <c r="B8" s="156">
        <v>656</v>
      </c>
      <c r="C8" s="157">
        <f t="shared" si="0"/>
        <v>23187</v>
      </c>
      <c r="D8" s="158">
        <f t="shared" si="1"/>
        <v>11891</v>
      </c>
      <c r="E8" s="144">
        <f t="shared" si="2"/>
        <v>51.28304653469616</v>
      </c>
      <c r="F8" s="158">
        <f t="shared" si="3"/>
        <v>26224</v>
      </c>
      <c r="G8" s="159">
        <f t="shared" si="4"/>
        <v>22.053654024051802</v>
      </c>
      <c r="H8" s="160">
        <v>9697</v>
      </c>
      <c r="I8" s="161">
        <v>7755</v>
      </c>
      <c r="J8" s="162">
        <f t="shared" si="5"/>
        <v>79.9731875837888</v>
      </c>
      <c r="K8" s="161">
        <v>13627</v>
      </c>
      <c r="L8" s="163">
        <f t="shared" si="6"/>
        <v>17.571889103803997</v>
      </c>
      <c r="M8" s="164">
        <v>100</v>
      </c>
      <c r="N8" s="60"/>
      <c r="O8" s="162"/>
      <c r="P8" s="60"/>
      <c r="Q8" s="165"/>
      <c r="R8" s="166">
        <v>0</v>
      </c>
      <c r="S8" s="167"/>
      <c r="T8" s="239"/>
      <c r="U8" s="182"/>
      <c r="V8" s="241"/>
      <c r="W8" s="168">
        <v>0</v>
      </c>
      <c r="X8" s="169"/>
      <c r="Y8" s="162"/>
      <c r="Z8" s="161"/>
      <c r="AA8" s="173"/>
      <c r="AB8" s="168">
        <v>444</v>
      </c>
      <c r="AC8" s="171">
        <v>120</v>
      </c>
      <c r="AD8" s="172">
        <f aca="true" t="shared" si="11" ref="AD8:AD25">AC8/AB8*100</f>
        <v>27.027027027027028</v>
      </c>
      <c r="AE8" s="171">
        <v>216</v>
      </c>
      <c r="AF8" s="163">
        <f aca="true" t="shared" si="12" ref="AF8:AF15">AE8/AC8*10</f>
        <v>18</v>
      </c>
      <c r="AG8" s="168">
        <v>5281</v>
      </c>
      <c r="AH8" s="174">
        <v>120</v>
      </c>
      <c r="AI8" s="180">
        <f t="shared" si="10"/>
        <v>2.272296913463359</v>
      </c>
      <c r="AJ8" s="174">
        <v>180</v>
      </c>
      <c r="AK8" s="351">
        <f aca="true" t="shared" si="13" ref="AK8:AK14">AJ8/AH8*10</f>
        <v>15</v>
      </c>
      <c r="AL8" s="168">
        <v>6382</v>
      </c>
      <c r="AM8" s="175">
        <v>3626</v>
      </c>
      <c r="AN8" s="176">
        <f t="shared" si="7"/>
        <v>56.816045126919455</v>
      </c>
      <c r="AO8" s="175">
        <v>11811</v>
      </c>
      <c r="AP8" s="163">
        <f aca="true" t="shared" si="14" ref="AP8:AP15">AO8/AM8*10</f>
        <v>32.573083287369</v>
      </c>
      <c r="AQ8" s="168">
        <v>1243</v>
      </c>
      <c r="AR8" s="171">
        <v>270</v>
      </c>
      <c r="AS8" s="181">
        <f t="shared" si="8"/>
        <v>21.72164119066774</v>
      </c>
      <c r="AT8" s="171">
        <v>390</v>
      </c>
      <c r="AU8" s="170">
        <f t="shared" si="9"/>
        <v>14.444444444444445</v>
      </c>
      <c r="AV8" s="177">
        <v>0</v>
      </c>
      <c r="AW8" s="171"/>
      <c r="AX8" s="171"/>
      <c r="AY8" s="171"/>
      <c r="AZ8" s="178"/>
      <c r="BA8" s="168">
        <v>40</v>
      </c>
      <c r="BB8" s="169"/>
      <c r="BC8" s="169"/>
      <c r="BD8" s="169"/>
      <c r="BE8" s="165"/>
      <c r="BF8" s="177">
        <v>0</v>
      </c>
      <c r="BG8" s="66"/>
      <c r="BH8" s="66"/>
      <c r="BI8" s="66"/>
      <c r="BJ8" s="178"/>
      <c r="BK8" s="177">
        <v>0</v>
      </c>
      <c r="BL8" s="171"/>
      <c r="BM8" s="171"/>
      <c r="BN8" s="171"/>
      <c r="BO8" s="537"/>
      <c r="BP8" s="179">
        <v>0</v>
      </c>
      <c r="BQ8" s="66"/>
      <c r="BR8" s="66"/>
      <c r="BS8" s="66"/>
      <c r="BT8" s="67"/>
      <c r="BU8" s="179">
        <v>0</v>
      </c>
      <c r="BV8" s="66"/>
      <c r="BW8" s="66"/>
      <c r="BX8" s="66"/>
      <c r="BY8" s="67"/>
      <c r="BZ8" s="65">
        <v>0</v>
      </c>
      <c r="CA8" s="66"/>
      <c r="CB8" s="66"/>
      <c r="CC8" s="66"/>
      <c r="CD8" s="67"/>
      <c r="CE8" s="168"/>
      <c r="CF8" s="175"/>
      <c r="CG8" s="176"/>
      <c r="CH8" s="175"/>
      <c r="CI8" s="163"/>
    </row>
    <row r="9" spans="1:87" s="22" customFormat="1" ht="17.25" customHeight="1">
      <c r="A9" s="650" t="s">
        <v>20</v>
      </c>
      <c r="B9" s="156">
        <v>1129</v>
      </c>
      <c r="C9" s="157">
        <f t="shared" si="0"/>
        <v>30235</v>
      </c>
      <c r="D9" s="158">
        <f t="shared" si="1"/>
        <v>17189</v>
      </c>
      <c r="E9" s="144">
        <f t="shared" si="2"/>
        <v>56.851331238630735</v>
      </c>
      <c r="F9" s="158">
        <f t="shared" si="3"/>
        <v>30118</v>
      </c>
      <c r="G9" s="159">
        <f t="shared" si="4"/>
        <v>17.521670835999767</v>
      </c>
      <c r="H9" s="160">
        <v>13147</v>
      </c>
      <c r="I9" s="161">
        <v>11331</v>
      </c>
      <c r="J9" s="162">
        <f t="shared" si="5"/>
        <v>86.18696280520271</v>
      </c>
      <c r="K9" s="161">
        <v>21251</v>
      </c>
      <c r="L9" s="163">
        <f t="shared" si="6"/>
        <v>18.75474362368723</v>
      </c>
      <c r="M9" s="164">
        <v>908</v>
      </c>
      <c r="N9" s="60">
        <v>908</v>
      </c>
      <c r="O9" s="162">
        <f>N9/M9*100</f>
        <v>100</v>
      </c>
      <c r="P9" s="60">
        <v>1670</v>
      </c>
      <c r="Q9" s="165">
        <f>P9/N9*10</f>
        <v>18.3920704845815</v>
      </c>
      <c r="R9" s="166">
        <v>0</v>
      </c>
      <c r="S9" s="167"/>
      <c r="T9" s="239"/>
      <c r="U9" s="182"/>
      <c r="V9" s="241"/>
      <c r="W9" s="168">
        <v>0</v>
      </c>
      <c r="X9" s="169"/>
      <c r="Y9" s="162"/>
      <c r="Z9" s="161"/>
      <c r="AA9" s="170"/>
      <c r="AB9" s="168">
        <v>922</v>
      </c>
      <c r="AC9" s="171">
        <v>797</v>
      </c>
      <c r="AD9" s="172">
        <f t="shared" si="11"/>
        <v>86.44251626898047</v>
      </c>
      <c r="AE9" s="171">
        <v>1007</v>
      </c>
      <c r="AF9" s="163">
        <f t="shared" si="12"/>
        <v>12.634880803011292</v>
      </c>
      <c r="AG9" s="168">
        <v>4494</v>
      </c>
      <c r="AH9" s="174">
        <v>50</v>
      </c>
      <c r="AI9" s="180">
        <f t="shared" si="10"/>
        <v>1.1125945705384956</v>
      </c>
      <c r="AJ9" s="174">
        <v>75</v>
      </c>
      <c r="AK9" s="351">
        <f t="shared" si="13"/>
        <v>15</v>
      </c>
      <c r="AL9" s="168">
        <v>6294</v>
      </c>
      <c r="AM9" s="175">
        <v>3150</v>
      </c>
      <c r="AN9" s="176">
        <f t="shared" si="7"/>
        <v>50.047664442326024</v>
      </c>
      <c r="AO9" s="175">
        <v>4660</v>
      </c>
      <c r="AP9" s="163">
        <f t="shared" si="14"/>
        <v>14.793650793650794</v>
      </c>
      <c r="AQ9" s="168">
        <v>2966</v>
      </c>
      <c r="AR9" s="171">
        <v>953</v>
      </c>
      <c r="AS9" s="181">
        <f t="shared" si="8"/>
        <v>32.13081591368847</v>
      </c>
      <c r="AT9" s="171">
        <v>1455</v>
      </c>
      <c r="AU9" s="170">
        <f t="shared" si="9"/>
        <v>15.267576075550892</v>
      </c>
      <c r="AV9" s="177">
        <v>200</v>
      </c>
      <c r="AW9" s="171"/>
      <c r="AX9" s="171"/>
      <c r="AY9" s="171"/>
      <c r="AZ9" s="178"/>
      <c r="BA9" s="168">
        <v>514</v>
      </c>
      <c r="BB9" s="169"/>
      <c r="BC9" s="169"/>
      <c r="BD9" s="169"/>
      <c r="BE9" s="165"/>
      <c r="BF9" s="177">
        <v>790</v>
      </c>
      <c r="BG9" s="66"/>
      <c r="BH9" s="66"/>
      <c r="BI9" s="66"/>
      <c r="BJ9" s="178"/>
      <c r="BK9" s="177">
        <v>0</v>
      </c>
      <c r="BL9" s="171"/>
      <c r="BM9" s="171"/>
      <c r="BN9" s="171"/>
      <c r="BO9" s="537"/>
      <c r="BP9" s="179">
        <v>0</v>
      </c>
      <c r="BQ9" s="66"/>
      <c r="BR9" s="66"/>
      <c r="BS9" s="66"/>
      <c r="BT9" s="67"/>
      <c r="BU9" s="179">
        <v>0</v>
      </c>
      <c r="BV9" s="66"/>
      <c r="BW9" s="66"/>
      <c r="BX9" s="66"/>
      <c r="BY9" s="67"/>
      <c r="BZ9" s="65">
        <v>0</v>
      </c>
      <c r="CA9" s="66"/>
      <c r="CB9" s="66"/>
      <c r="CC9" s="66"/>
      <c r="CD9" s="67"/>
      <c r="CE9" s="168"/>
      <c r="CF9" s="175"/>
      <c r="CG9" s="176"/>
      <c r="CH9" s="175"/>
      <c r="CI9" s="163"/>
    </row>
    <row r="10" spans="1:87" s="22" customFormat="1" ht="18" customHeight="1">
      <c r="A10" s="650" t="s">
        <v>5</v>
      </c>
      <c r="B10" s="156">
        <v>1153</v>
      </c>
      <c r="C10" s="157">
        <f t="shared" si="0"/>
        <v>64138</v>
      </c>
      <c r="D10" s="158">
        <f t="shared" si="1"/>
        <v>27850</v>
      </c>
      <c r="E10" s="144">
        <f t="shared" si="2"/>
        <v>43.42199632043406</v>
      </c>
      <c r="F10" s="158">
        <f t="shared" si="3"/>
        <v>41216</v>
      </c>
      <c r="G10" s="159">
        <f t="shared" si="4"/>
        <v>14.799281867145421</v>
      </c>
      <c r="H10" s="160">
        <v>28004</v>
      </c>
      <c r="I10" s="161">
        <v>20915</v>
      </c>
      <c r="J10" s="162">
        <f t="shared" si="5"/>
        <v>74.6857591772604</v>
      </c>
      <c r="K10" s="161">
        <v>27375</v>
      </c>
      <c r="L10" s="163">
        <f t="shared" si="6"/>
        <v>13.088692326081759</v>
      </c>
      <c r="M10" s="164">
        <v>54</v>
      </c>
      <c r="N10" s="60">
        <v>15</v>
      </c>
      <c r="O10" s="162">
        <f>N10/M10*100</f>
        <v>27.77777777777778</v>
      </c>
      <c r="P10" s="60">
        <v>15</v>
      </c>
      <c r="Q10" s="165">
        <f>P10/N10*10</f>
        <v>10</v>
      </c>
      <c r="R10" s="166">
        <v>0</v>
      </c>
      <c r="S10" s="167"/>
      <c r="T10" s="239"/>
      <c r="U10" s="182"/>
      <c r="V10" s="241"/>
      <c r="W10" s="168">
        <v>0</v>
      </c>
      <c r="X10" s="169"/>
      <c r="Y10" s="162"/>
      <c r="Z10" s="161"/>
      <c r="AA10" s="170"/>
      <c r="AB10" s="168">
        <v>1091</v>
      </c>
      <c r="AC10" s="171">
        <v>1091</v>
      </c>
      <c r="AD10" s="172">
        <f t="shared" si="11"/>
        <v>100</v>
      </c>
      <c r="AE10" s="171">
        <v>1110</v>
      </c>
      <c r="AF10" s="163">
        <f t="shared" si="12"/>
        <v>10.174152153987169</v>
      </c>
      <c r="AG10" s="168">
        <v>15969</v>
      </c>
      <c r="AH10" s="174">
        <v>300</v>
      </c>
      <c r="AI10" s="180">
        <f t="shared" si="10"/>
        <v>1.8786398647379299</v>
      </c>
      <c r="AJ10" s="174">
        <v>412</v>
      </c>
      <c r="AK10" s="351">
        <f t="shared" si="13"/>
        <v>13.733333333333333</v>
      </c>
      <c r="AL10" s="168">
        <v>16091</v>
      </c>
      <c r="AM10" s="175">
        <v>5392</v>
      </c>
      <c r="AN10" s="176">
        <f t="shared" si="7"/>
        <v>33.509415201044064</v>
      </c>
      <c r="AO10" s="175">
        <v>12149</v>
      </c>
      <c r="AP10" s="163">
        <f t="shared" si="14"/>
        <v>22.53152818991098</v>
      </c>
      <c r="AQ10" s="168">
        <v>2632</v>
      </c>
      <c r="AR10" s="171">
        <v>137</v>
      </c>
      <c r="AS10" s="181">
        <f t="shared" si="8"/>
        <v>5.2051671732522795</v>
      </c>
      <c r="AT10" s="171">
        <v>155</v>
      </c>
      <c r="AU10" s="170">
        <f t="shared" si="9"/>
        <v>11.313868613138688</v>
      </c>
      <c r="AV10" s="177">
        <v>105</v>
      </c>
      <c r="AW10" s="171"/>
      <c r="AX10" s="171"/>
      <c r="AY10" s="171"/>
      <c r="AZ10" s="178"/>
      <c r="BA10" s="168">
        <v>0</v>
      </c>
      <c r="BB10" s="169"/>
      <c r="BC10" s="169"/>
      <c r="BD10" s="169"/>
      <c r="BE10" s="165"/>
      <c r="BF10" s="177">
        <v>192</v>
      </c>
      <c r="BG10" s="66"/>
      <c r="BH10" s="66"/>
      <c r="BI10" s="66"/>
      <c r="BJ10" s="178"/>
      <c r="BK10" s="177">
        <v>0</v>
      </c>
      <c r="BL10" s="171"/>
      <c r="BM10" s="171"/>
      <c r="BN10" s="171"/>
      <c r="BO10" s="537"/>
      <c r="BP10" s="179">
        <v>0</v>
      </c>
      <c r="BQ10" s="66"/>
      <c r="BR10" s="66"/>
      <c r="BS10" s="66"/>
      <c r="BT10" s="67"/>
      <c r="BU10" s="179">
        <v>0</v>
      </c>
      <c r="BV10" s="66"/>
      <c r="BW10" s="66"/>
      <c r="BX10" s="66"/>
      <c r="BY10" s="67"/>
      <c r="BZ10" s="65">
        <v>0</v>
      </c>
      <c r="CA10" s="66"/>
      <c r="CB10" s="66"/>
      <c r="CC10" s="66"/>
      <c r="CD10" s="67"/>
      <c r="CE10" s="168"/>
      <c r="CF10" s="175"/>
      <c r="CG10" s="176"/>
      <c r="CH10" s="175"/>
      <c r="CI10" s="163"/>
    </row>
    <row r="11" spans="1:87" s="22" customFormat="1" ht="15.75">
      <c r="A11" s="650" t="s">
        <v>6</v>
      </c>
      <c r="B11" s="156">
        <v>2403</v>
      </c>
      <c r="C11" s="157">
        <f t="shared" si="0"/>
        <v>75860</v>
      </c>
      <c r="D11" s="158">
        <f t="shared" si="1"/>
        <v>38557</v>
      </c>
      <c r="E11" s="144">
        <f t="shared" si="2"/>
        <v>50.82652254152386</v>
      </c>
      <c r="F11" s="158">
        <f t="shared" si="3"/>
        <v>91523</v>
      </c>
      <c r="G11" s="159">
        <f t="shared" si="4"/>
        <v>23.737064605648783</v>
      </c>
      <c r="H11" s="160">
        <v>32670</v>
      </c>
      <c r="I11" s="161">
        <v>26176</v>
      </c>
      <c r="J11" s="162">
        <f t="shared" si="5"/>
        <v>80.12243648607284</v>
      </c>
      <c r="K11" s="161">
        <v>63731</v>
      </c>
      <c r="L11" s="163">
        <f t="shared" si="6"/>
        <v>24.347111858190708</v>
      </c>
      <c r="M11" s="164">
        <v>1653</v>
      </c>
      <c r="N11" s="60">
        <v>1653</v>
      </c>
      <c r="O11" s="162">
        <f>N11/M11*100</f>
        <v>100</v>
      </c>
      <c r="P11" s="60">
        <v>4641</v>
      </c>
      <c r="Q11" s="165">
        <f>P11/N11*10</f>
        <v>28.076225045372052</v>
      </c>
      <c r="R11" s="166">
        <v>0</v>
      </c>
      <c r="S11" s="167"/>
      <c r="T11" s="239"/>
      <c r="U11" s="182"/>
      <c r="V11" s="241"/>
      <c r="W11" s="168">
        <v>0</v>
      </c>
      <c r="X11" s="169"/>
      <c r="Y11" s="162"/>
      <c r="Z11" s="161"/>
      <c r="AA11" s="170"/>
      <c r="AB11" s="168">
        <v>2427</v>
      </c>
      <c r="AC11" s="171">
        <v>683</v>
      </c>
      <c r="AD11" s="172">
        <f t="shared" si="11"/>
        <v>28.141738772146685</v>
      </c>
      <c r="AE11" s="171">
        <v>1143</v>
      </c>
      <c r="AF11" s="163">
        <f t="shared" si="12"/>
        <v>16.734992679355784</v>
      </c>
      <c r="AG11" s="168">
        <v>11709</v>
      </c>
      <c r="AH11" s="174">
        <v>1156</v>
      </c>
      <c r="AI11" s="180">
        <f t="shared" si="10"/>
        <v>9.872747459219404</v>
      </c>
      <c r="AJ11" s="174">
        <v>2310</v>
      </c>
      <c r="AK11" s="351">
        <f t="shared" si="13"/>
        <v>19.982698961937718</v>
      </c>
      <c r="AL11" s="168">
        <v>24180</v>
      </c>
      <c r="AM11" s="175">
        <v>8144</v>
      </c>
      <c r="AN11" s="176">
        <f t="shared" si="7"/>
        <v>33.680727874276265</v>
      </c>
      <c r="AO11" s="175">
        <v>17995</v>
      </c>
      <c r="AP11" s="163">
        <f t="shared" si="14"/>
        <v>22.096021611001966</v>
      </c>
      <c r="AQ11" s="168">
        <v>2332</v>
      </c>
      <c r="AR11" s="171">
        <v>745</v>
      </c>
      <c r="AS11" s="181">
        <f aca="true" t="shared" si="15" ref="AS11:AS18">AR11/AQ11*100</f>
        <v>31.946826758147512</v>
      </c>
      <c r="AT11" s="171">
        <v>1703</v>
      </c>
      <c r="AU11" s="170">
        <f aca="true" t="shared" si="16" ref="AU11:AU18">AT11/AR11*10</f>
        <v>22.859060402684563</v>
      </c>
      <c r="AV11" s="177">
        <v>185</v>
      </c>
      <c r="AW11" s="171"/>
      <c r="AX11" s="171"/>
      <c r="AY11" s="171"/>
      <c r="AZ11" s="178"/>
      <c r="BA11" s="168">
        <v>382</v>
      </c>
      <c r="BB11" s="169"/>
      <c r="BC11" s="169"/>
      <c r="BD11" s="169"/>
      <c r="BE11" s="165"/>
      <c r="BF11" s="177">
        <v>210</v>
      </c>
      <c r="BG11" s="66"/>
      <c r="BH11" s="66"/>
      <c r="BI11" s="66"/>
      <c r="BJ11" s="178"/>
      <c r="BK11" s="177">
        <v>92</v>
      </c>
      <c r="BL11" s="171"/>
      <c r="BM11" s="171"/>
      <c r="BN11" s="171"/>
      <c r="BO11" s="537"/>
      <c r="BP11" s="179">
        <v>0</v>
      </c>
      <c r="BQ11" s="66"/>
      <c r="BR11" s="66"/>
      <c r="BS11" s="66"/>
      <c r="BT11" s="67"/>
      <c r="BU11" s="179">
        <v>20</v>
      </c>
      <c r="BV11" s="66"/>
      <c r="BW11" s="66"/>
      <c r="BX11" s="66"/>
      <c r="BY11" s="67"/>
      <c r="BZ11" s="65">
        <v>0</v>
      </c>
      <c r="CA11" s="182"/>
      <c r="CB11" s="182"/>
      <c r="CC11" s="182"/>
      <c r="CD11" s="183"/>
      <c r="CE11" s="168"/>
      <c r="CF11" s="175"/>
      <c r="CG11" s="176"/>
      <c r="CH11" s="175"/>
      <c r="CI11" s="163"/>
    </row>
    <row r="12" spans="1:87" s="22" customFormat="1" ht="15.75">
      <c r="A12" s="650" t="s">
        <v>7</v>
      </c>
      <c r="B12" s="156">
        <v>1571</v>
      </c>
      <c r="C12" s="157">
        <f t="shared" si="0"/>
        <v>21460</v>
      </c>
      <c r="D12" s="158">
        <f t="shared" si="1"/>
        <v>13196</v>
      </c>
      <c r="E12" s="144">
        <f t="shared" si="2"/>
        <v>61.491146318732525</v>
      </c>
      <c r="F12" s="158">
        <f t="shared" si="3"/>
        <v>14074</v>
      </c>
      <c r="G12" s="159">
        <f t="shared" si="4"/>
        <v>10.665353137314337</v>
      </c>
      <c r="H12" s="160">
        <v>11640</v>
      </c>
      <c r="I12" s="161">
        <v>10136</v>
      </c>
      <c r="J12" s="162">
        <f t="shared" si="5"/>
        <v>87.07903780068729</v>
      </c>
      <c r="K12" s="161">
        <v>10871</v>
      </c>
      <c r="L12" s="163">
        <f t="shared" si="6"/>
        <v>10.725138121546962</v>
      </c>
      <c r="M12" s="164">
        <v>330</v>
      </c>
      <c r="N12" s="60">
        <v>330</v>
      </c>
      <c r="O12" s="162">
        <f>N12/M12*100</f>
        <v>100</v>
      </c>
      <c r="P12" s="60">
        <v>231</v>
      </c>
      <c r="Q12" s="165">
        <f>P12/N12*10</f>
        <v>7</v>
      </c>
      <c r="R12" s="166">
        <v>0</v>
      </c>
      <c r="S12" s="167"/>
      <c r="T12" s="239"/>
      <c r="U12" s="182"/>
      <c r="V12" s="241"/>
      <c r="W12" s="168">
        <v>0</v>
      </c>
      <c r="X12" s="169"/>
      <c r="Y12" s="162"/>
      <c r="Z12" s="184"/>
      <c r="AA12" s="170"/>
      <c r="AB12" s="168">
        <v>565</v>
      </c>
      <c r="AC12" s="171">
        <v>565</v>
      </c>
      <c r="AD12" s="172">
        <f t="shared" si="11"/>
        <v>100</v>
      </c>
      <c r="AE12" s="171">
        <v>875</v>
      </c>
      <c r="AF12" s="163">
        <f t="shared" si="12"/>
        <v>15.486725663716815</v>
      </c>
      <c r="AG12" s="168">
        <v>4580</v>
      </c>
      <c r="AH12" s="185">
        <v>1136</v>
      </c>
      <c r="AI12" s="180">
        <f t="shared" si="10"/>
        <v>24.803493449781662</v>
      </c>
      <c r="AJ12" s="185">
        <v>587</v>
      </c>
      <c r="AK12" s="351">
        <f t="shared" si="13"/>
        <v>5.16725352112676</v>
      </c>
      <c r="AL12" s="168">
        <v>1917</v>
      </c>
      <c r="AM12" s="167">
        <v>929</v>
      </c>
      <c r="AN12" s="176">
        <f t="shared" si="7"/>
        <v>48.46113719353156</v>
      </c>
      <c r="AO12" s="167">
        <v>1410</v>
      </c>
      <c r="AP12" s="163">
        <f t="shared" si="14"/>
        <v>15.177610333692142</v>
      </c>
      <c r="AQ12" s="168">
        <v>1367</v>
      </c>
      <c r="AR12" s="171">
        <v>100</v>
      </c>
      <c r="AS12" s="181">
        <f t="shared" si="15"/>
        <v>7.315288953913679</v>
      </c>
      <c r="AT12" s="171">
        <v>100</v>
      </c>
      <c r="AU12" s="170">
        <f t="shared" si="16"/>
        <v>10</v>
      </c>
      <c r="AV12" s="177">
        <v>341</v>
      </c>
      <c r="AW12" s="181"/>
      <c r="AX12" s="181"/>
      <c r="AY12" s="181"/>
      <c r="AZ12" s="159"/>
      <c r="BA12" s="168">
        <v>100</v>
      </c>
      <c r="BB12" s="169"/>
      <c r="BC12" s="169"/>
      <c r="BD12" s="169"/>
      <c r="BE12" s="159"/>
      <c r="BF12" s="177">
        <v>367</v>
      </c>
      <c r="BG12" s="182"/>
      <c r="BH12" s="182"/>
      <c r="BI12" s="182"/>
      <c r="BJ12" s="159"/>
      <c r="BK12" s="177">
        <v>100</v>
      </c>
      <c r="BL12" s="181"/>
      <c r="BM12" s="181"/>
      <c r="BN12" s="181"/>
      <c r="BO12" s="351"/>
      <c r="BP12" s="186">
        <v>153</v>
      </c>
      <c r="BQ12" s="182"/>
      <c r="BR12" s="182"/>
      <c r="BS12" s="182"/>
      <c r="BT12" s="183"/>
      <c r="BU12" s="186">
        <v>0</v>
      </c>
      <c r="BV12" s="182"/>
      <c r="BW12" s="182"/>
      <c r="BX12" s="182"/>
      <c r="BY12" s="183"/>
      <c r="BZ12" s="65">
        <v>0</v>
      </c>
      <c r="CA12" s="182"/>
      <c r="CB12" s="182"/>
      <c r="CC12" s="182"/>
      <c r="CD12" s="183"/>
      <c r="CE12" s="168"/>
      <c r="CF12" s="167"/>
      <c r="CG12" s="176"/>
      <c r="CH12" s="167"/>
      <c r="CI12" s="163"/>
    </row>
    <row r="13" spans="1:87" s="22" customFormat="1" ht="17.25" customHeight="1">
      <c r="A13" s="650" t="s">
        <v>8</v>
      </c>
      <c r="B13" s="156">
        <v>1043</v>
      </c>
      <c r="C13" s="157">
        <f t="shared" si="0"/>
        <v>31619</v>
      </c>
      <c r="D13" s="158">
        <f t="shared" si="1"/>
        <v>15914</v>
      </c>
      <c r="E13" s="144">
        <f t="shared" si="2"/>
        <v>50.33049748568899</v>
      </c>
      <c r="F13" s="158">
        <f t="shared" si="3"/>
        <v>43393</v>
      </c>
      <c r="G13" s="159">
        <f t="shared" si="4"/>
        <v>27.267186125424153</v>
      </c>
      <c r="H13" s="160">
        <v>14653</v>
      </c>
      <c r="I13" s="161">
        <v>10327</v>
      </c>
      <c r="J13" s="162">
        <f t="shared" si="5"/>
        <v>70.47703541936805</v>
      </c>
      <c r="K13" s="161">
        <v>28189</v>
      </c>
      <c r="L13" s="163">
        <f t="shared" si="6"/>
        <v>27.29640747554953</v>
      </c>
      <c r="M13" s="164">
        <v>114</v>
      </c>
      <c r="N13" s="60"/>
      <c r="O13" s="162"/>
      <c r="P13" s="60"/>
      <c r="Q13" s="165"/>
      <c r="R13" s="166">
        <v>0</v>
      </c>
      <c r="S13" s="167"/>
      <c r="T13" s="239"/>
      <c r="U13" s="182"/>
      <c r="V13" s="241"/>
      <c r="W13" s="168">
        <v>36</v>
      </c>
      <c r="X13" s="169">
        <v>36</v>
      </c>
      <c r="Y13" s="172">
        <f>X13/W13*100</f>
        <v>100</v>
      </c>
      <c r="Z13" s="169">
        <v>75</v>
      </c>
      <c r="AA13" s="170">
        <f>Z13/X13*10</f>
        <v>20.833333333333336</v>
      </c>
      <c r="AB13" s="168">
        <v>1570</v>
      </c>
      <c r="AC13" s="171">
        <v>1412</v>
      </c>
      <c r="AD13" s="172">
        <f t="shared" si="11"/>
        <v>89.93630573248407</v>
      </c>
      <c r="AE13" s="171">
        <v>2749</v>
      </c>
      <c r="AF13" s="163">
        <f t="shared" si="12"/>
        <v>19.468838526912183</v>
      </c>
      <c r="AG13" s="168">
        <v>5221</v>
      </c>
      <c r="AH13" s="185">
        <v>53</v>
      </c>
      <c r="AI13" s="180">
        <f t="shared" si="10"/>
        <v>1.015131200919364</v>
      </c>
      <c r="AJ13" s="185">
        <v>184</v>
      </c>
      <c r="AK13" s="351">
        <f t="shared" si="13"/>
        <v>34.716981132075475</v>
      </c>
      <c r="AL13" s="168">
        <v>8234</v>
      </c>
      <c r="AM13" s="167">
        <v>4086</v>
      </c>
      <c r="AN13" s="176">
        <f t="shared" si="7"/>
        <v>49.62351226621326</v>
      </c>
      <c r="AO13" s="167">
        <v>12196</v>
      </c>
      <c r="AP13" s="163">
        <f t="shared" si="14"/>
        <v>29.848262359275573</v>
      </c>
      <c r="AQ13" s="168">
        <v>246</v>
      </c>
      <c r="AR13" s="181"/>
      <c r="AS13" s="181"/>
      <c r="AT13" s="171"/>
      <c r="AU13" s="170"/>
      <c r="AV13" s="177">
        <v>1395</v>
      </c>
      <c r="AW13" s="181"/>
      <c r="AX13" s="181"/>
      <c r="AY13" s="181"/>
      <c r="AZ13" s="159"/>
      <c r="BA13" s="168"/>
      <c r="BB13" s="169"/>
      <c r="BC13" s="169"/>
      <c r="BD13" s="169"/>
      <c r="BE13" s="159"/>
      <c r="BF13" s="177">
        <v>150</v>
      </c>
      <c r="BG13" s="182"/>
      <c r="BH13" s="182"/>
      <c r="BI13" s="182"/>
      <c r="BJ13" s="159"/>
      <c r="BK13" s="177">
        <v>0</v>
      </c>
      <c r="BL13" s="181"/>
      <c r="BM13" s="181"/>
      <c r="BN13" s="181"/>
      <c r="BO13" s="351"/>
      <c r="BP13" s="186">
        <v>0</v>
      </c>
      <c r="BQ13" s="182"/>
      <c r="BR13" s="182"/>
      <c r="BS13" s="182"/>
      <c r="BT13" s="183"/>
      <c r="BU13" s="186">
        <v>0</v>
      </c>
      <c r="BV13" s="182"/>
      <c r="BW13" s="182"/>
      <c r="BX13" s="182"/>
      <c r="BY13" s="183"/>
      <c r="BZ13" s="65">
        <v>0</v>
      </c>
      <c r="CA13" s="182"/>
      <c r="CB13" s="182"/>
      <c r="CC13" s="182"/>
      <c r="CD13" s="183"/>
      <c r="CE13" s="168"/>
      <c r="CF13" s="167"/>
      <c r="CG13" s="176"/>
      <c r="CH13" s="167"/>
      <c r="CI13" s="163"/>
    </row>
    <row r="14" spans="1:87" s="22" customFormat="1" ht="15.75">
      <c r="A14" s="650" t="s">
        <v>9</v>
      </c>
      <c r="B14" s="156">
        <v>210</v>
      </c>
      <c r="C14" s="157">
        <f t="shared" si="0"/>
        <v>18290</v>
      </c>
      <c r="D14" s="158">
        <f t="shared" si="1"/>
        <v>15227</v>
      </c>
      <c r="E14" s="144">
        <f t="shared" si="2"/>
        <v>83.25314379442318</v>
      </c>
      <c r="F14" s="158">
        <f t="shared" si="3"/>
        <v>35391</v>
      </c>
      <c r="G14" s="159">
        <f t="shared" si="4"/>
        <v>23.242267025678075</v>
      </c>
      <c r="H14" s="160">
        <v>10184</v>
      </c>
      <c r="I14" s="161">
        <v>10184</v>
      </c>
      <c r="J14" s="162">
        <f t="shared" si="5"/>
        <v>100</v>
      </c>
      <c r="K14" s="161">
        <v>25688</v>
      </c>
      <c r="L14" s="163">
        <f t="shared" si="6"/>
        <v>25.223880597014926</v>
      </c>
      <c r="M14" s="164">
        <v>580</v>
      </c>
      <c r="N14" s="60">
        <v>580</v>
      </c>
      <c r="O14" s="162">
        <f>N14/M14*100</f>
        <v>100</v>
      </c>
      <c r="P14" s="60">
        <v>1490</v>
      </c>
      <c r="Q14" s="165">
        <f>P14/N14*10</f>
        <v>25.689655172413794</v>
      </c>
      <c r="R14" s="166">
        <v>0</v>
      </c>
      <c r="S14" s="167"/>
      <c r="T14" s="239"/>
      <c r="U14" s="182"/>
      <c r="V14" s="241"/>
      <c r="W14" s="168">
        <v>10</v>
      </c>
      <c r="X14" s="169">
        <v>10</v>
      </c>
      <c r="Y14" s="172">
        <f>X14/W14*100</f>
        <v>100</v>
      </c>
      <c r="Z14" s="352">
        <v>15</v>
      </c>
      <c r="AA14" s="170">
        <f>Z14/X14*10</f>
        <v>15</v>
      </c>
      <c r="AB14" s="168">
        <v>90</v>
      </c>
      <c r="AC14" s="171">
        <v>90</v>
      </c>
      <c r="AD14" s="172">
        <f t="shared" si="11"/>
        <v>100</v>
      </c>
      <c r="AE14" s="181">
        <v>90</v>
      </c>
      <c r="AF14" s="163">
        <f t="shared" si="12"/>
        <v>10</v>
      </c>
      <c r="AG14" s="168">
        <v>154</v>
      </c>
      <c r="AH14" s="185">
        <v>154</v>
      </c>
      <c r="AI14" s="180">
        <f t="shared" si="10"/>
        <v>100</v>
      </c>
      <c r="AJ14" s="185">
        <v>385</v>
      </c>
      <c r="AK14" s="351">
        <f t="shared" si="13"/>
        <v>25</v>
      </c>
      <c r="AL14" s="168">
        <v>5202</v>
      </c>
      <c r="AM14" s="167">
        <v>3927</v>
      </c>
      <c r="AN14" s="176">
        <f t="shared" si="7"/>
        <v>75.49019607843137</v>
      </c>
      <c r="AO14" s="167">
        <v>7417</v>
      </c>
      <c r="AP14" s="163">
        <f t="shared" si="14"/>
        <v>18.887191240132417</v>
      </c>
      <c r="AQ14" s="168">
        <v>1169</v>
      </c>
      <c r="AR14" s="171">
        <v>282</v>
      </c>
      <c r="AS14" s="181">
        <f t="shared" si="15"/>
        <v>24.123182207014544</v>
      </c>
      <c r="AT14" s="171">
        <v>306</v>
      </c>
      <c r="AU14" s="170">
        <f t="shared" si="16"/>
        <v>10.851063829787233</v>
      </c>
      <c r="AV14" s="177">
        <v>122</v>
      </c>
      <c r="AW14" s="181"/>
      <c r="AX14" s="181"/>
      <c r="AY14" s="181"/>
      <c r="AZ14" s="159"/>
      <c r="BA14" s="168">
        <v>779</v>
      </c>
      <c r="BB14" s="169"/>
      <c r="BC14" s="169"/>
      <c r="BD14" s="169"/>
      <c r="BE14" s="159"/>
      <c r="BF14" s="177">
        <v>0</v>
      </c>
      <c r="BG14" s="182"/>
      <c r="BH14" s="182"/>
      <c r="BI14" s="182"/>
      <c r="BJ14" s="159"/>
      <c r="BK14" s="177">
        <v>0</v>
      </c>
      <c r="BL14" s="181"/>
      <c r="BM14" s="181"/>
      <c r="BN14" s="181"/>
      <c r="BO14" s="351"/>
      <c r="BP14" s="186">
        <v>0</v>
      </c>
      <c r="BQ14" s="182"/>
      <c r="BR14" s="182"/>
      <c r="BS14" s="182"/>
      <c r="BT14" s="183"/>
      <c r="BU14" s="186">
        <v>0</v>
      </c>
      <c r="BV14" s="182"/>
      <c r="BW14" s="182"/>
      <c r="BX14" s="182"/>
      <c r="BY14" s="183"/>
      <c r="BZ14" s="65">
        <v>0</v>
      </c>
      <c r="CA14" s="182"/>
      <c r="CB14" s="182"/>
      <c r="CC14" s="182"/>
      <c r="CD14" s="183"/>
      <c r="CE14" s="168"/>
      <c r="CF14" s="167"/>
      <c r="CG14" s="176"/>
      <c r="CH14" s="167"/>
      <c r="CI14" s="163"/>
    </row>
    <row r="15" spans="1:87" s="22" customFormat="1" ht="15.75">
      <c r="A15" s="650" t="s">
        <v>10</v>
      </c>
      <c r="B15" s="156"/>
      <c r="C15" s="157">
        <f t="shared" si="0"/>
        <v>13329</v>
      </c>
      <c r="D15" s="158">
        <f t="shared" si="1"/>
        <v>7863</v>
      </c>
      <c r="E15" s="144">
        <f t="shared" si="2"/>
        <v>58.99167229349539</v>
      </c>
      <c r="F15" s="158">
        <f t="shared" si="3"/>
        <v>8894</v>
      </c>
      <c r="G15" s="159">
        <f t="shared" si="4"/>
        <v>11.311204374920514</v>
      </c>
      <c r="H15" s="160">
        <v>8406</v>
      </c>
      <c r="I15" s="161">
        <v>6573</v>
      </c>
      <c r="J15" s="162">
        <f t="shared" si="5"/>
        <v>78.19414703783012</v>
      </c>
      <c r="K15" s="161">
        <v>7427</v>
      </c>
      <c r="L15" s="163">
        <f t="shared" si="6"/>
        <v>11.299254526091588</v>
      </c>
      <c r="M15" s="164">
        <v>410</v>
      </c>
      <c r="N15" s="60">
        <v>410</v>
      </c>
      <c r="O15" s="162">
        <f>N15/M15*100</f>
        <v>100</v>
      </c>
      <c r="P15" s="60">
        <v>738</v>
      </c>
      <c r="Q15" s="165">
        <f>P15/N15*10</f>
        <v>18</v>
      </c>
      <c r="R15" s="166">
        <v>0</v>
      </c>
      <c r="S15" s="167"/>
      <c r="T15" s="239"/>
      <c r="U15" s="182"/>
      <c r="V15" s="241"/>
      <c r="W15" s="168">
        <v>90</v>
      </c>
      <c r="X15" s="169">
        <v>90</v>
      </c>
      <c r="Y15" s="172">
        <f>X15/W15*100</f>
        <v>100</v>
      </c>
      <c r="Z15" s="169">
        <v>99</v>
      </c>
      <c r="AA15" s="170">
        <f>Z15/X15*10</f>
        <v>11</v>
      </c>
      <c r="AB15" s="168">
        <v>410</v>
      </c>
      <c r="AC15" s="171">
        <v>410</v>
      </c>
      <c r="AD15" s="172">
        <f t="shared" si="11"/>
        <v>100</v>
      </c>
      <c r="AE15" s="171">
        <v>340</v>
      </c>
      <c r="AF15" s="163">
        <f t="shared" si="12"/>
        <v>8.292682926829269</v>
      </c>
      <c r="AG15" s="168">
        <v>487</v>
      </c>
      <c r="AH15" s="185"/>
      <c r="AI15" s="180">
        <f t="shared" si="10"/>
        <v>0</v>
      </c>
      <c r="AJ15" s="185"/>
      <c r="AK15" s="351"/>
      <c r="AL15" s="168">
        <v>1015</v>
      </c>
      <c r="AM15" s="167">
        <v>200</v>
      </c>
      <c r="AN15" s="176">
        <f t="shared" si="7"/>
        <v>19.704433497536947</v>
      </c>
      <c r="AO15" s="167">
        <v>190</v>
      </c>
      <c r="AP15" s="163">
        <f t="shared" si="14"/>
        <v>9.5</v>
      </c>
      <c r="AQ15" s="168">
        <v>1772</v>
      </c>
      <c r="AR15" s="171">
        <v>180</v>
      </c>
      <c r="AS15" s="181">
        <f t="shared" si="15"/>
        <v>10.15801354401806</v>
      </c>
      <c r="AT15" s="171">
        <v>100</v>
      </c>
      <c r="AU15" s="170">
        <f t="shared" si="16"/>
        <v>5.555555555555555</v>
      </c>
      <c r="AV15" s="177">
        <v>129</v>
      </c>
      <c r="AW15" s="181"/>
      <c r="AX15" s="181"/>
      <c r="AY15" s="181"/>
      <c r="AZ15" s="159"/>
      <c r="BA15" s="168">
        <v>440</v>
      </c>
      <c r="BB15" s="169"/>
      <c r="BC15" s="169"/>
      <c r="BD15" s="169"/>
      <c r="BE15" s="159"/>
      <c r="BF15" s="177">
        <v>0</v>
      </c>
      <c r="BG15" s="182"/>
      <c r="BH15" s="182"/>
      <c r="BI15" s="182"/>
      <c r="BJ15" s="159"/>
      <c r="BK15" s="177">
        <v>0</v>
      </c>
      <c r="BL15" s="181"/>
      <c r="BM15" s="181"/>
      <c r="BN15" s="181"/>
      <c r="BO15" s="351"/>
      <c r="BP15" s="186">
        <v>90</v>
      </c>
      <c r="BQ15" s="182"/>
      <c r="BR15" s="182"/>
      <c r="BS15" s="182"/>
      <c r="BT15" s="183"/>
      <c r="BU15" s="186">
        <v>80</v>
      </c>
      <c r="BV15" s="182"/>
      <c r="BW15" s="182"/>
      <c r="BX15" s="182"/>
      <c r="BY15" s="183"/>
      <c r="BZ15" s="65">
        <v>0</v>
      </c>
      <c r="CA15" s="182"/>
      <c r="CB15" s="182"/>
      <c r="CC15" s="182"/>
      <c r="CD15" s="183"/>
      <c r="CE15" s="168"/>
      <c r="CF15" s="167"/>
      <c r="CG15" s="176"/>
      <c r="CH15" s="167"/>
      <c r="CI15" s="163"/>
    </row>
    <row r="16" spans="1:87" s="22" customFormat="1" ht="15.75">
      <c r="A16" s="650" t="s">
        <v>21</v>
      </c>
      <c r="B16" s="156">
        <v>1553</v>
      </c>
      <c r="C16" s="157">
        <f t="shared" si="0"/>
        <v>29740</v>
      </c>
      <c r="D16" s="158">
        <f t="shared" si="1"/>
        <v>20704</v>
      </c>
      <c r="E16" s="144">
        <f t="shared" si="2"/>
        <v>69.61667787491594</v>
      </c>
      <c r="F16" s="158">
        <f t="shared" si="3"/>
        <v>41463</v>
      </c>
      <c r="G16" s="159">
        <f t="shared" si="4"/>
        <v>20.02656491499227</v>
      </c>
      <c r="H16" s="160">
        <v>14934</v>
      </c>
      <c r="I16" s="161">
        <v>13603</v>
      </c>
      <c r="J16" s="162">
        <f t="shared" si="5"/>
        <v>91.08745145306013</v>
      </c>
      <c r="K16" s="161">
        <v>28598</v>
      </c>
      <c r="L16" s="163">
        <f t="shared" si="6"/>
        <v>21.0233036830111</v>
      </c>
      <c r="M16" s="164">
        <v>0</v>
      </c>
      <c r="N16" s="60"/>
      <c r="O16" s="162"/>
      <c r="P16" s="60"/>
      <c r="Q16" s="165"/>
      <c r="R16" s="166">
        <v>0</v>
      </c>
      <c r="S16" s="167"/>
      <c r="T16" s="239"/>
      <c r="U16" s="182"/>
      <c r="V16" s="241"/>
      <c r="W16" s="168">
        <v>0</v>
      </c>
      <c r="X16" s="169"/>
      <c r="Y16" s="162"/>
      <c r="Z16" s="184"/>
      <c r="AA16" s="170"/>
      <c r="AB16" s="168">
        <v>170</v>
      </c>
      <c r="AC16" s="181"/>
      <c r="AD16" s="172">
        <f t="shared" si="11"/>
        <v>0</v>
      </c>
      <c r="AE16" s="171"/>
      <c r="AF16" s="173"/>
      <c r="AG16" s="168">
        <v>500</v>
      </c>
      <c r="AH16" s="185"/>
      <c r="AI16" s="180">
        <f t="shared" si="10"/>
        <v>0</v>
      </c>
      <c r="AJ16" s="185"/>
      <c r="AK16" s="351"/>
      <c r="AL16" s="168">
        <v>12571</v>
      </c>
      <c r="AM16" s="167">
        <v>6696</v>
      </c>
      <c r="AN16" s="176">
        <f t="shared" si="7"/>
        <v>53.26545223132607</v>
      </c>
      <c r="AO16" s="167">
        <v>12467</v>
      </c>
      <c r="AP16" s="163">
        <f aca="true" t="shared" si="17" ref="AP16:AP25">AO16/AM16*10</f>
        <v>18.61857825567503</v>
      </c>
      <c r="AQ16" s="168">
        <v>1470</v>
      </c>
      <c r="AR16" s="171">
        <v>405</v>
      </c>
      <c r="AS16" s="181">
        <f t="shared" si="15"/>
        <v>27.55102040816326</v>
      </c>
      <c r="AT16" s="171">
        <v>398</v>
      </c>
      <c r="AU16" s="170">
        <f t="shared" si="16"/>
        <v>9.827160493827162</v>
      </c>
      <c r="AV16" s="177">
        <v>0</v>
      </c>
      <c r="AW16" s="181"/>
      <c r="AX16" s="181"/>
      <c r="AY16" s="181"/>
      <c r="AZ16" s="159"/>
      <c r="BA16" s="168">
        <v>0</v>
      </c>
      <c r="BB16" s="169"/>
      <c r="BC16" s="169"/>
      <c r="BD16" s="169"/>
      <c r="BE16" s="159"/>
      <c r="BF16" s="177">
        <v>95</v>
      </c>
      <c r="BG16" s="182"/>
      <c r="BH16" s="182"/>
      <c r="BI16" s="182"/>
      <c r="BJ16" s="159"/>
      <c r="BK16" s="177">
        <v>0</v>
      </c>
      <c r="BL16" s="181"/>
      <c r="BM16" s="181"/>
      <c r="BN16" s="181"/>
      <c r="BO16" s="351"/>
      <c r="BP16" s="186">
        <v>0</v>
      </c>
      <c r="BQ16" s="182"/>
      <c r="BR16" s="182"/>
      <c r="BS16" s="182"/>
      <c r="BT16" s="183"/>
      <c r="BU16" s="186">
        <v>0</v>
      </c>
      <c r="BV16" s="182"/>
      <c r="BW16" s="182"/>
      <c r="BX16" s="182"/>
      <c r="BY16" s="183"/>
      <c r="BZ16" s="65">
        <v>0</v>
      </c>
      <c r="CA16" s="182"/>
      <c r="CB16" s="182"/>
      <c r="CC16" s="182"/>
      <c r="CD16" s="183"/>
      <c r="CE16" s="168"/>
      <c r="CF16" s="167"/>
      <c r="CG16" s="176"/>
      <c r="CH16" s="167"/>
      <c r="CI16" s="163"/>
    </row>
    <row r="17" spans="1:87" s="22" customFormat="1" ht="15.75">
      <c r="A17" s="650" t="s">
        <v>11</v>
      </c>
      <c r="B17" s="156">
        <v>603</v>
      </c>
      <c r="C17" s="157">
        <f t="shared" si="0"/>
        <v>15986</v>
      </c>
      <c r="D17" s="158">
        <f t="shared" si="1"/>
        <v>6285</v>
      </c>
      <c r="E17" s="144">
        <f t="shared" si="2"/>
        <v>39.31565119479545</v>
      </c>
      <c r="F17" s="158">
        <f t="shared" si="3"/>
        <v>7461</v>
      </c>
      <c r="G17" s="159">
        <f t="shared" si="4"/>
        <v>11.87112171837709</v>
      </c>
      <c r="H17" s="160">
        <v>5962</v>
      </c>
      <c r="I17" s="161">
        <v>4429</v>
      </c>
      <c r="J17" s="162">
        <f t="shared" si="5"/>
        <v>74.28715196242871</v>
      </c>
      <c r="K17" s="161">
        <v>5167</v>
      </c>
      <c r="L17" s="163">
        <f t="shared" si="6"/>
        <v>11.666290358997514</v>
      </c>
      <c r="M17" s="164">
        <v>0</v>
      </c>
      <c r="N17" s="60"/>
      <c r="O17" s="162"/>
      <c r="P17" s="60"/>
      <c r="Q17" s="165"/>
      <c r="R17" s="166">
        <v>0</v>
      </c>
      <c r="S17" s="167"/>
      <c r="T17" s="239"/>
      <c r="U17" s="182"/>
      <c r="V17" s="241"/>
      <c r="W17" s="168">
        <v>0</v>
      </c>
      <c r="X17" s="169"/>
      <c r="Y17" s="162"/>
      <c r="Z17" s="184"/>
      <c r="AA17" s="170"/>
      <c r="AB17" s="168">
        <v>365</v>
      </c>
      <c r="AC17" s="182">
        <v>365</v>
      </c>
      <c r="AD17" s="172">
        <f t="shared" si="11"/>
        <v>100</v>
      </c>
      <c r="AE17" s="171">
        <v>387</v>
      </c>
      <c r="AF17" s="163">
        <f>AE17/AC17*10</f>
        <v>10.602739726027398</v>
      </c>
      <c r="AG17" s="168">
        <v>4273</v>
      </c>
      <c r="AH17" s="185">
        <v>89</v>
      </c>
      <c r="AI17" s="180">
        <f t="shared" si="10"/>
        <v>2.0828457758015446</v>
      </c>
      <c r="AJ17" s="185">
        <v>111</v>
      </c>
      <c r="AK17" s="351">
        <f>AJ17/AH17*10</f>
        <v>12.47191011235955</v>
      </c>
      <c r="AL17" s="168">
        <v>4117</v>
      </c>
      <c r="AM17" s="167">
        <v>1172</v>
      </c>
      <c r="AN17" s="176">
        <f t="shared" si="7"/>
        <v>28.467330580519796</v>
      </c>
      <c r="AO17" s="167">
        <v>1617</v>
      </c>
      <c r="AP17" s="163">
        <f t="shared" si="17"/>
        <v>13.79692832764505</v>
      </c>
      <c r="AQ17" s="168">
        <v>786</v>
      </c>
      <c r="AR17" s="181">
        <v>230</v>
      </c>
      <c r="AS17" s="181">
        <f t="shared" si="15"/>
        <v>29.262086513994912</v>
      </c>
      <c r="AT17" s="181">
        <v>179</v>
      </c>
      <c r="AU17" s="170">
        <f t="shared" si="16"/>
        <v>7.782608695652174</v>
      </c>
      <c r="AV17" s="177">
        <v>0</v>
      </c>
      <c r="AW17" s="181"/>
      <c r="AX17" s="181"/>
      <c r="AY17" s="181"/>
      <c r="AZ17" s="159"/>
      <c r="BA17" s="168">
        <v>0</v>
      </c>
      <c r="BB17" s="169"/>
      <c r="BC17" s="169"/>
      <c r="BD17" s="169"/>
      <c r="BE17" s="159"/>
      <c r="BF17" s="177">
        <v>423</v>
      </c>
      <c r="BG17" s="182"/>
      <c r="BH17" s="182"/>
      <c r="BI17" s="182"/>
      <c r="BJ17" s="159"/>
      <c r="BK17" s="177">
        <v>0</v>
      </c>
      <c r="BL17" s="181"/>
      <c r="BM17" s="181"/>
      <c r="BN17" s="181"/>
      <c r="BO17" s="351"/>
      <c r="BP17" s="186">
        <v>60</v>
      </c>
      <c r="BQ17" s="182"/>
      <c r="BR17" s="182"/>
      <c r="BS17" s="182"/>
      <c r="BT17" s="183"/>
      <c r="BU17" s="186">
        <v>0</v>
      </c>
      <c r="BV17" s="182"/>
      <c r="BW17" s="182"/>
      <c r="BX17" s="182"/>
      <c r="BY17" s="183"/>
      <c r="BZ17" s="65">
        <v>0</v>
      </c>
      <c r="CA17" s="182"/>
      <c r="CB17" s="182"/>
      <c r="CC17" s="182"/>
      <c r="CD17" s="183"/>
      <c r="CE17" s="168"/>
      <c r="CF17" s="167"/>
      <c r="CG17" s="176"/>
      <c r="CH17" s="167"/>
      <c r="CI17" s="163"/>
    </row>
    <row r="18" spans="1:87" s="22" customFormat="1" ht="18" customHeight="1">
      <c r="A18" s="650" t="s">
        <v>12</v>
      </c>
      <c r="B18" s="156">
        <v>2027</v>
      </c>
      <c r="C18" s="157">
        <f t="shared" si="0"/>
        <v>21645</v>
      </c>
      <c r="D18" s="158">
        <f t="shared" si="1"/>
        <v>11271</v>
      </c>
      <c r="E18" s="144">
        <f t="shared" si="2"/>
        <v>52.072072072072075</v>
      </c>
      <c r="F18" s="158">
        <f t="shared" si="3"/>
        <v>12920</v>
      </c>
      <c r="G18" s="159">
        <f t="shared" si="4"/>
        <v>11.463046757164403</v>
      </c>
      <c r="H18" s="160">
        <v>9284</v>
      </c>
      <c r="I18" s="161">
        <v>8794</v>
      </c>
      <c r="J18" s="162">
        <f t="shared" si="5"/>
        <v>94.72210254200776</v>
      </c>
      <c r="K18" s="161">
        <v>10044</v>
      </c>
      <c r="L18" s="163">
        <f t="shared" si="6"/>
        <v>11.421423697975893</v>
      </c>
      <c r="M18" s="164">
        <v>757</v>
      </c>
      <c r="N18" s="60">
        <v>327</v>
      </c>
      <c r="O18" s="162">
        <f>N18/M18*100</f>
        <v>43.196829590488775</v>
      </c>
      <c r="P18" s="60">
        <v>474</v>
      </c>
      <c r="Q18" s="165">
        <f>P18/N18*10</f>
        <v>14.495412844036696</v>
      </c>
      <c r="R18" s="166">
        <v>270</v>
      </c>
      <c r="S18" s="167">
        <v>115</v>
      </c>
      <c r="T18" s="239">
        <f>S18/R18*100</f>
        <v>42.592592592592595</v>
      </c>
      <c r="U18" s="182">
        <v>66</v>
      </c>
      <c r="V18" s="241">
        <f>U18/S18*10</f>
        <v>5.739130434782609</v>
      </c>
      <c r="W18" s="168">
        <v>0</v>
      </c>
      <c r="X18" s="169"/>
      <c r="Y18" s="162"/>
      <c r="Z18" s="184"/>
      <c r="AA18" s="170"/>
      <c r="AB18" s="168">
        <v>10</v>
      </c>
      <c r="AC18" s="181"/>
      <c r="AD18" s="172">
        <f t="shared" si="11"/>
        <v>0</v>
      </c>
      <c r="AE18" s="181"/>
      <c r="AF18" s="173"/>
      <c r="AG18" s="168">
        <v>2062</v>
      </c>
      <c r="AH18" s="185"/>
      <c r="AI18" s="180">
        <f t="shared" si="10"/>
        <v>0</v>
      </c>
      <c r="AJ18" s="185"/>
      <c r="AK18" s="351"/>
      <c r="AL18" s="168">
        <v>5712</v>
      </c>
      <c r="AM18" s="167">
        <v>1995</v>
      </c>
      <c r="AN18" s="176">
        <f t="shared" si="7"/>
        <v>34.92647058823529</v>
      </c>
      <c r="AO18" s="167">
        <v>2312</v>
      </c>
      <c r="AP18" s="163">
        <f t="shared" si="17"/>
        <v>11.588972431077693</v>
      </c>
      <c r="AQ18" s="168">
        <v>1867</v>
      </c>
      <c r="AR18" s="181">
        <v>40</v>
      </c>
      <c r="AS18" s="181">
        <f t="shared" si="15"/>
        <v>2.1424745581146225</v>
      </c>
      <c r="AT18" s="181">
        <v>24</v>
      </c>
      <c r="AU18" s="170">
        <f t="shared" si="16"/>
        <v>6</v>
      </c>
      <c r="AV18" s="177">
        <v>0</v>
      </c>
      <c r="AW18" s="181"/>
      <c r="AX18" s="181"/>
      <c r="AY18" s="181"/>
      <c r="AZ18" s="159"/>
      <c r="BA18" s="168">
        <v>317</v>
      </c>
      <c r="BB18" s="169"/>
      <c r="BC18" s="169"/>
      <c r="BD18" s="169"/>
      <c r="BE18" s="159"/>
      <c r="BF18" s="177">
        <v>221</v>
      </c>
      <c r="BG18" s="182"/>
      <c r="BH18" s="182"/>
      <c r="BI18" s="182"/>
      <c r="BJ18" s="159"/>
      <c r="BK18" s="177">
        <v>0</v>
      </c>
      <c r="BL18" s="181"/>
      <c r="BM18" s="181"/>
      <c r="BN18" s="181"/>
      <c r="BO18" s="351"/>
      <c r="BP18" s="186">
        <v>0</v>
      </c>
      <c r="BQ18" s="182"/>
      <c r="BR18" s="182"/>
      <c r="BS18" s="182"/>
      <c r="BT18" s="183"/>
      <c r="BU18" s="186">
        <v>0</v>
      </c>
      <c r="BV18" s="182"/>
      <c r="BW18" s="182"/>
      <c r="BX18" s="182"/>
      <c r="BY18" s="183"/>
      <c r="BZ18" s="65">
        <v>1145</v>
      </c>
      <c r="CA18" s="66"/>
      <c r="CB18" s="66"/>
      <c r="CC18" s="66"/>
      <c r="CD18" s="67"/>
      <c r="CE18" s="168"/>
      <c r="CF18" s="167"/>
      <c r="CG18" s="176"/>
      <c r="CH18" s="167"/>
      <c r="CI18" s="163"/>
    </row>
    <row r="19" spans="1:87" s="22" customFormat="1" ht="15.75">
      <c r="A19" s="650" t="s">
        <v>22</v>
      </c>
      <c r="B19" s="156">
        <v>1946</v>
      </c>
      <c r="C19" s="157">
        <f t="shared" si="0"/>
        <v>31513</v>
      </c>
      <c r="D19" s="158">
        <f t="shared" si="1"/>
        <v>15560</v>
      </c>
      <c r="E19" s="144">
        <f t="shared" si="2"/>
        <v>49.37644781518738</v>
      </c>
      <c r="F19" s="158">
        <f>K19+P19+U19+Z19+AE19+AJ19+AO19+AT19+AY19+BD19+BI19+BN19+BX19+CC19</f>
        <v>47492</v>
      </c>
      <c r="G19" s="159">
        <f t="shared" si="4"/>
        <v>30.52185089974293</v>
      </c>
      <c r="H19" s="160">
        <v>15297</v>
      </c>
      <c r="I19" s="161">
        <v>8933</v>
      </c>
      <c r="J19" s="162">
        <f t="shared" si="5"/>
        <v>58.39707132117409</v>
      </c>
      <c r="K19" s="161">
        <v>24398</v>
      </c>
      <c r="L19" s="163">
        <f t="shared" si="6"/>
        <v>27.31221314228143</v>
      </c>
      <c r="M19" s="164">
        <v>175</v>
      </c>
      <c r="N19" s="60">
        <v>175</v>
      </c>
      <c r="O19" s="162">
        <f>N19/M19*100</f>
        <v>100</v>
      </c>
      <c r="P19" s="60">
        <v>267</v>
      </c>
      <c r="Q19" s="165">
        <f>P19/N19*10</f>
        <v>15.257142857142858</v>
      </c>
      <c r="R19" s="166">
        <v>0</v>
      </c>
      <c r="S19" s="167"/>
      <c r="T19" s="239"/>
      <c r="U19" s="182"/>
      <c r="V19" s="241"/>
      <c r="W19" s="168">
        <v>0</v>
      </c>
      <c r="X19" s="169"/>
      <c r="Y19" s="162"/>
      <c r="Z19" s="161"/>
      <c r="AA19" s="170"/>
      <c r="AB19" s="168">
        <v>574</v>
      </c>
      <c r="AC19" s="171">
        <v>128</v>
      </c>
      <c r="AD19" s="172">
        <f t="shared" si="11"/>
        <v>22.299651567944252</v>
      </c>
      <c r="AE19" s="171">
        <v>256</v>
      </c>
      <c r="AF19" s="170">
        <f>AE19/AC19*10</f>
        <v>20</v>
      </c>
      <c r="AG19" s="168">
        <v>1441</v>
      </c>
      <c r="AH19" s="174">
        <v>290</v>
      </c>
      <c r="AI19" s="180">
        <f t="shared" si="10"/>
        <v>20.124913254684245</v>
      </c>
      <c r="AJ19" s="174">
        <v>698</v>
      </c>
      <c r="AK19" s="351">
        <f>AJ19/AH19*10</f>
        <v>24.06896551724138</v>
      </c>
      <c r="AL19" s="168">
        <v>11829</v>
      </c>
      <c r="AM19" s="175">
        <v>5884</v>
      </c>
      <c r="AN19" s="176">
        <f t="shared" si="7"/>
        <v>49.74215910051568</v>
      </c>
      <c r="AO19" s="175">
        <v>21618</v>
      </c>
      <c r="AP19" s="163">
        <f t="shared" si="17"/>
        <v>36.74031271244051</v>
      </c>
      <c r="AQ19" s="168">
        <v>802</v>
      </c>
      <c r="AR19" s="171"/>
      <c r="AS19" s="181"/>
      <c r="AT19" s="171"/>
      <c r="AU19" s="170"/>
      <c r="AV19" s="177">
        <v>0</v>
      </c>
      <c r="AW19" s="171"/>
      <c r="AX19" s="171"/>
      <c r="AY19" s="171"/>
      <c r="AZ19" s="178"/>
      <c r="BA19" s="168">
        <v>327</v>
      </c>
      <c r="BB19" s="169"/>
      <c r="BC19" s="169"/>
      <c r="BD19" s="169"/>
      <c r="BE19" s="165"/>
      <c r="BF19" s="177">
        <v>650</v>
      </c>
      <c r="BG19" s="66">
        <v>50</v>
      </c>
      <c r="BH19" s="66"/>
      <c r="BI19" s="66">
        <v>125</v>
      </c>
      <c r="BJ19" s="178"/>
      <c r="BK19" s="177">
        <v>418</v>
      </c>
      <c r="BL19" s="171">
        <v>100</v>
      </c>
      <c r="BM19" s="171"/>
      <c r="BN19" s="171">
        <v>130</v>
      </c>
      <c r="BO19" s="537"/>
      <c r="BP19" s="179">
        <v>0</v>
      </c>
      <c r="BQ19" s="66"/>
      <c r="BR19" s="66"/>
      <c r="BS19" s="66"/>
      <c r="BT19" s="67"/>
      <c r="BU19" s="179">
        <v>0</v>
      </c>
      <c r="BV19" s="66"/>
      <c r="BW19" s="66"/>
      <c r="BX19" s="66"/>
      <c r="BY19" s="67"/>
      <c r="BZ19" s="65">
        <v>0</v>
      </c>
      <c r="CA19" s="66"/>
      <c r="CB19" s="66"/>
      <c r="CC19" s="66"/>
      <c r="CD19" s="67"/>
      <c r="CE19" s="168"/>
      <c r="CF19" s="175"/>
      <c r="CG19" s="176"/>
      <c r="CH19" s="175"/>
      <c r="CI19" s="163"/>
    </row>
    <row r="20" spans="1:87" s="22" customFormat="1" ht="15.75">
      <c r="A20" s="650" t="s">
        <v>23</v>
      </c>
      <c r="B20" s="156">
        <v>862</v>
      </c>
      <c r="C20" s="157">
        <f t="shared" si="0"/>
        <v>39200</v>
      </c>
      <c r="D20" s="158">
        <f t="shared" si="1"/>
        <v>12208</v>
      </c>
      <c r="E20" s="144">
        <f t="shared" si="2"/>
        <v>31.142857142857146</v>
      </c>
      <c r="F20" s="158">
        <f t="shared" si="3"/>
        <v>26024</v>
      </c>
      <c r="G20" s="159">
        <f t="shared" si="4"/>
        <v>21.317169069462647</v>
      </c>
      <c r="H20" s="160">
        <v>5462</v>
      </c>
      <c r="I20" s="161">
        <v>1354</v>
      </c>
      <c r="J20" s="162">
        <f t="shared" si="5"/>
        <v>24.789454412303186</v>
      </c>
      <c r="K20" s="161">
        <v>3270</v>
      </c>
      <c r="L20" s="163">
        <f t="shared" si="6"/>
        <v>24.1506646971935</v>
      </c>
      <c r="M20" s="164">
        <v>0</v>
      </c>
      <c r="N20" s="60"/>
      <c r="O20" s="162"/>
      <c r="P20" s="60"/>
      <c r="Q20" s="165"/>
      <c r="R20" s="166">
        <v>0</v>
      </c>
      <c r="S20" s="167"/>
      <c r="T20" s="239"/>
      <c r="U20" s="182"/>
      <c r="V20" s="241"/>
      <c r="W20" s="168">
        <v>0</v>
      </c>
      <c r="X20" s="169"/>
      <c r="Y20" s="162"/>
      <c r="Z20" s="161"/>
      <c r="AA20" s="170"/>
      <c r="AB20" s="168">
        <v>13200</v>
      </c>
      <c r="AC20" s="171">
        <v>10061</v>
      </c>
      <c r="AD20" s="172">
        <f t="shared" si="11"/>
        <v>76.21969696969697</v>
      </c>
      <c r="AE20" s="171">
        <v>21118</v>
      </c>
      <c r="AF20" s="170">
        <f>AE20/AC20*10</f>
        <v>20.98996123645761</v>
      </c>
      <c r="AG20" s="168">
        <v>12040</v>
      </c>
      <c r="AH20" s="174">
        <v>239</v>
      </c>
      <c r="AI20" s="180">
        <f t="shared" si="10"/>
        <v>1.9850498338870433</v>
      </c>
      <c r="AJ20" s="174">
        <v>496</v>
      </c>
      <c r="AK20" s="351">
        <f>AJ20/AH20*10</f>
        <v>20.753138075313807</v>
      </c>
      <c r="AL20" s="168">
        <v>7099</v>
      </c>
      <c r="AM20" s="175">
        <v>547</v>
      </c>
      <c r="AN20" s="176">
        <f t="shared" si="7"/>
        <v>7.705310607127765</v>
      </c>
      <c r="AO20" s="175">
        <v>1118</v>
      </c>
      <c r="AP20" s="163">
        <f t="shared" si="17"/>
        <v>20.43875685557587</v>
      </c>
      <c r="AQ20" s="168">
        <v>1252</v>
      </c>
      <c r="AR20" s="171">
        <v>7</v>
      </c>
      <c r="AS20" s="181">
        <f>AR20/AQ20*100</f>
        <v>0.5591054313099041</v>
      </c>
      <c r="AT20" s="171">
        <v>22</v>
      </c>
      <c r="AU20" s="170">
        <f>AT20/AR20*10</f>
        <v>31.428571428571427</v>
      </c>
      <c r="AV20" s="177">
        <v>50</v>
      </c>
      <c r="AW20" s="171"/>
      <c r="AX20" s="171"/>
      <c r="AY20" s="171"/>
      <c r="AZ20" s="178"/>
      <c r="BA20" s="168">
        <v>0</v>
      </c>
      <c r="BB20" s="169"/>
      <c r="BC20" s="169"/>
      <c r="BD20" s="169"/>
      <c r="BE20" s="165"/>
      <c r="BF20" s="177">
        <v>97</v>
      </c>
      <c r="BG20" s="66"/>
      <c r="BH20" s="66"/>
      <c r="BI20" s="66"/>
      <c r="BJ20" s="178"/>
      <c r="BK20" s="177">
        <v>0</v>
      </c>
      <c r="BL20" s="171"/>
      <c r="BM20" s="171"/>
      <c r="BN20" s="171"/>
      <c r="BO20" s="537"/>
      <c r="BP20" s="179">
        <v>0</v>
      </c>
      <c r="BQ20" s="66"/>
      <c r="BR20" s="66"/>
      <c r="BS20" s="66"/>
      <c r="BT20" s="67"/>
      <c r="BU20" s="179">
        <v>0</v>
      </c>
      <c r="BV20" s="66"/>
      <c r="BW20" s="66"/>
      <c r="BX20" s="66"/>
      <c r="BY20" s="67"/>
      <c r="BZ20" s="65">
        <v>0</v>
      </c>
      <c r="CA20" s="66"/>
      <c r="CB20" s="66"/>
      <c r="CC20" s="66"/>
      <c r="CD20" s="67"/>
      <c r="CE20" s="168"/>
      <c r="CF20" s="175"/>
      <c r="CG20" s="176"/>
      <c r="CH20" s="175"/>
      <c r="CI20" s="163"/>
    </row>
    <row r="21" spans="1:87" s="22" customFormat="1" ht="15.75">
      <c r="A21" s="650" t="s">
        <v>13</v>
      </c>
      <c r="B21" s="156">
        <v>570</v>
      </c>
      <c r="C21" s="157">
        <f t="shared" si="0"/>
        <v>17202</v>
      </c>
      <c r="D21" s="158">
        <f t="shared" si="1"/>
        <v>6337</v>
      </c>
      <c r="E21" s="144">
        <f t="shared" si="2"/>
        <v>36.83873968143239</v>
      </c>
      <c r="F21" s="158">
        <f t="shared" si="3"/>
        <v>6588</v>
      </c>
      <c r="G21" s="159">
        <f t="shared" si="4"/>
        <v>10.396086476250591</v>
      </c>
      <c r="H21" s="160">
        <v>7298</v>
      </c>
      <c r="I21" s="161">
        <v>4562</v>
      </c>
      <c r="J21" s="162">
        <f t="shared" si="5"/>
        <v>62.51027678816114</v>
      </c>
      <c r="K21" s="161">
        <v>4368</v>
      </c>
      <c r="L21" s="163">
        <f t="shared" si="6"/>
        <v>9.574747917580009</v>
      </c>
      <c r="M21" s="164">
        <v>579</v>
      </c>
      <c r="N21" s="60">
        <v>579</v>
      </c>
      <c r="O21" s="162">
        <f>N21/M21*100</f>
        <v>100</v>
      </c>
      <c r="P21" s="60">
        <v>936</v>
      </c>
      <c r="Q21" s="165">
        <f>P21/N21*10</f>
        <v>16.16580310880829</v>
      </c>
      <c r="R21" s="166">
        <v>0</v>
      </c>
      <c r="S21" s="167"/>
      <c r="T21" s="239"/>
      <c r="U21" s="182"/>
      <c r="V21" s="241"/>
      <c r="W21" s="168">
        <v>0</v>
      </c>
      <c r="X21" s="169"/>
      <c r="Y21" s="162"/>
      <c r="Z21" s="161"/>
      <c r="AA21" s="170"/>
      <c r="AB21" s="168">
        <v>140</v>
      </c>
      <c r="AC21" s="171"/>
      <c r="AD21" s="172">
        <f t="shared" si="11"/>
        <v>0</v>
      </c>
      <c r="AE21" s="171"/>
      <c r="AF21" s="170"/>
      <c r="AG21" s="168">
        <v>5705</v>
      </c>
      <c r="AH21" s="174"/>
      <c r="AI21" s="180">
        <f t="shared" si="10"/>
        <v>0</v>
      </c>
      <c r="AJ21" s="174"/>
      <c r="AK21" s="351"/>
      <c r="AL21" s="168">
        <v>2011</v>
      </c>
      <c r="AM21" s="175">
        <v>536</v>
      </c>
      <c r="AN21" s="176">
        <f t="shared" si="7"/>
        <v>26.65340626553953</v>
      </c>
      <c r="AO21" s="175">
        <v>659</v>
      </c>
      <c r="AP21" s="163">
        <f t="shared" si="17"/>
        <v>12.294776119402986</v>
      </c>
      <c r="AQ21" s="168">
        <v>1229</v>
      </c>
      <c r="AR21" s="171">
        <v>660</v>
      </c>
      <c r="AS21" s="181">
        <f>AR21/AQ21*100</f>
        <v>53.702196908055335</v>
      </c>
      <c r="AT21" s="171">
        <v>625</v>
      </c>
      <c r="AU21" s="170">
        <f>AT21/AR21*10</f>
        <v>9.46969696969697</v>
      </c>
      <c r="AV21" s="177">
        <v>0</v>
      </c>
      <c r="AW21" s="171"/>
      <c r="AX21" s="171"/>
      <c r="AY21" s="171"/>
      <c r="AZ21" s="178"/>
      <c r="BA21" s="168">
        <v>0</v>
      </c>
      <c r="BB21" s="169"/>
      <c r="BC21" s="169"/>
      <c r="BD21" s="169"/>
      <c r="BE21" s="165"/>
      <c r="BF21" s="177">
        <v>60</v>
      </c>
      <c r="BG21" s="66"/>
      <c r="BH21" s="66"/>
      <c r="BI21" s="66"/>
      <c r="BJ21" s="178"/>
      <c r="BK21" s="177">
        <v>180</v>
      </c>
      <c r="BL21" s="171"/>
      <c r="BM21" s="171"/>
      <c r="BN21" s="171"/>
      <c r="BO21" s="537"/>
      <c r="BP21" s="179">
        <v>0</v>
      </c>
      <c r="BQ21" s="66"/>
      <c r="BR21" s="66"/>
      <c r="BS21" s="66"/>
      <c r="BT21" s="67"/>
      <c r="BU21" s="179">
        <v>0</v>
      </c>
      <c r="BV21" s="66"/>
      <c r="BW21" s="66"/>
      <c r="BX21" s="66"/>
      <c r="BY21" s="67"/>
      <c r="BZ21" s="65">
        <v>0</v>
      </c>
      <c r="CA21" s="182"/>
      <c r="CB21" s="182"/>
      <c r="CC21" s="182"/>
      <c r="CD21" s="183"/>
      <c r="CE21" s="168"/>
      <c r="CF21" s="175"/>
      <c r="CG21" s="176"/>
      <c r="CH21" s="175"/>
      <c r="CI21" s="163"/>
    </row>
    <row r="22" spans="1:87" s="22" customFormat="1" ht="15.75">
      <c r="A22" s="650" t="s">
        <v>14</v>
      </c>
      <c r="B22" s="156">
        <v>793</v>
      </c>
      <c r="C22" s="157">
        <f t="shared" si="0"/>
        <v>46918</v>
      </c>
      <c r="D22" s="158">
        <f t="shared" si="1"/>
        <v>20186</v>
      </c>
      <c r="E22" s="144">
        <f t="shared" si="2"/>
        <v>43.023999317958996</v>
      </c>
      <c r="F22" s="158">
        <f t="shared" si="3"/>
        <v>35306</v>
      </c>
      <c r="G22" s="159">
        <f t="shared" si="4"/>
        <v>17.490339839492716</v>
      </c>
      <c r="H22" s="160">
        <v>19438</v>
      </c>
      <c r="I22" s="161">
        <v>13462</v>
      </c>
      <c r="J22" s="162">
        <f t="shared" si="5"/>
        <v>69.25609630620434</v>
      </c>
      <c r="K22" s="161">
        <v>22878</v>
      </c>
      <c r="L22" s="163">
        <f t="shared" si="6"/>
        <v>16.994503045609864</v>
      </c>
      <c r="M22" s="164">
        <v>819</v>
      </c>
      <c r="N22" s="60">
        <v>445</v>
      </c>
      <c r="O22" s="162">
        <f>N22/M22*100</f>
        <v>54.33455433455433</v>
      </c>
      <c r="P22" s="60">
        <v>735</v>
      </c>
      <c r="Q22" s="165">
        <f>P22/N22*10</f>
        <v>16.51685393258427</v>
      </c>
      <c r="R22" s="166">
        <v>0</v>
      </c>
      <c r="S22" s="167"/>
      <c r="T22" s="239"/>
      <c r="U22" s="182"/>
      <c r="V22" s="241"/>
      <c r="W22" s="187">
        <v>0</v>
      </c>
      <c r="X22" s="188"/>
      <c r="Y22" s="162"/>
      <c r="Z22" s="161"/>
      <c r="AA22" s="170"/>
      <c r="AB22" s="168">
        <v>2617</v>
      </c>
      <c r="AC22" s="171">
        <v>2597</v>
      </c>
      <c r="AD22" s="172">
        <f t="shared" si="11"/>
        <v>99.23576614444019</v>
      </c>
      <c r="AE22" s="182">
        <v>3715</v>
      </c>
      <c r="AF22" s="170">
        <f>AE22/AC22*10</f>
        <v>14.304967269926838</v>
      </c>
      <c r="AG22" s="168">
        <v>10655</v>
      </c>
      <c r="AH22" s="185">
        <v>271</v>
      </c>
      <c r="AI22" s="180">
        <f t="shared" si="10"/>
        <v>2.5434068512435477</v>
      </c>
      <c r="AJ22" s="185">
        <v>678</v>
      </c>
      <c r="AK22" s="351">
        <f>AJ22/AH22*10</f>
        <v>25.018450184501845</v>
      </c>
      <c r="AL22" s="168">
        <v>9511</v>
      </c>
      <c r="AM22" s="167">
        <v>2711</v>
      </c>
      <c r="AN22" s="176">
        <f t="shared" si="7"/>
        <v>28.503837661654924</v>
      </c>
      <c r="AO22" s="167">
        <v>6281</v>
      </c>
      <c r="AP22" s="163">
        <f t="shared" si="17"/>
        <v>23.168572482478787</v>
      </c>
      <c r="AQ22" s="168">
        <v>2182</v>
      </c>
      <c r="AR22" s="167">
        <v>700</v>
      </c>
      <c r="AS22" s="181">
        <f>AR22/AQ22*100</f>
        <v>32.080659945004584</v>
      </c>
      <c r="AT22" s="167">
        <v>1019</v>
      </c>
      <c r="AU22" s="170">
        <f>AT22/AR22*10</f>
        <v>14.557142857142857</v>
      </c>
      <c r="AV22" s="177">
        <v>160</v>
      </c>
      <c r="AW22" s="181"/>
      <c r="AX22" s="181"/>
      <c r="AY22" s="181"/>
      <c r="AZ22" s="159"/>
      <c r="BA22" s="168">
        <v>182</v>
      </c>
      <c r="BB22" s="169"/>
      <c r="BC22" s="169"/>
      <c r="BD22" s="169"/>
      <c r="BE22" s="159"/>
      <c r="BF22" s="177">
        <v>758</v>
      </c>
      <c r="BG22" s="182"/>
      <c r="BH22" s="182"/>
      <c r="BI22" s="182"/>
      <c r="BJ22" s="159"/>
      <c r="BK22" s="177">
        <v>426</v>
      </c>
      <c r="BL22" s="181"/>
      <c r="BM22" s="181"/>
      <c r="BN22" s="181"/>
      <c r="BO22" s="351"/>
      <c r="BP22" s="186">
        <v>0</v>
      </c>
      <c r="BQ22" s="182"/>
      <c r="BR22" s="182"/>
      <c r="BS22" s="182"/>
      <c r="BT22" s="183"/>
      <c r="BU22" s="186">
        <v>170</v>
      </c>
      <c r="BV22" s="182"/>
      <c r="BW22" s="182"/>
      <c r="BX22" s="182"/>
      <c r="BY22" s="183"/>
      <c r="BZ22" s="65">
        <v>0</v>
      </c>
      <c r="CA22" s="66"/>
      <c r="CB22" s="66"/>
      <c r="CC22" s="66"/>
      <c r="CD22" s="67"/>
      <c r="CE22" s="168"/>
      <c r="CF22" s="167"/>
      <c r="CG22" s="176"/>
      <c r="CH22" s="167"/>
      <c r="CI22" s="163"/>
    </row>
    <row r="23" spans="1:87" s="22" customFormat="1" ht="15.75">
      <c r="A23" s="650" t="s">
        <v>24</v>
      </c>
      <c r="B23" s="156">
        <v>3308</v>
      </c>
      <c r="C23" s="157">
        <f t="shared" si="0"/>
        <v>57309</v>
      </c>
      <c r="D23" s="158">
        <f t="shared" si="1"/>
        <v>20583</v>
      </c>
      <c r="E23" s="144">
        <f t="shared" si="2"/>
        <v>35.9158247395697</v>
      </c>
      <c r="F23" s="158">
        <f t="shared" si="3"/>
        <v>53339</v>
      </c>
      <c r="G23" s="159">
        <f t="shared" si="4"/>
        <v>25.914103872127484</v>
      </c>
      <c r="H23" s="160">
        <v>11690</v>
      </c>
      <c r="I23" s="161">
        <v>10094</v>
      </c>
      <c r="J23" s="162">
        <f t="shared" si="5"/>
        <v>86.34730538922155</v>
      </c>
      <c r="K23" s="161">
        <v>25406</v>
      </c>
      <c r="L23" s="163">
        <f t="shared" si="6"/>
        <v>25.169407568852783</v>
      </c>
      <c r="M23" s="164">
        <v>0</v>
      </c>
      <c r="N23" s="60"/>
      <c r="O23" s="162"/>
      <c r="P23" s="60"/>
      <c r="Q23" s="159"/>
      <c r="R23" s="166">
        <v>0</v>
      </c>
      <c r="S23" s="167"/>
      <c r="T23" s="239"/>
      <c r="U23" s="182"/>
      <c r="V23" s="241"/>
      <c r="W23" s="168">
        <v>0</v>
      </c>
      <c r="X23" s="169"/>
      <c r="Y23" s="162"/>
      <c r="Z23" s="161"/>
      <c r="AA23" s="170"/>
      <c r="AB23" s="168">
        <v>909</v>
      </c>
      <c r="AC23" s="171">
        <v>200</v>
      </c>
      <c r="AD23" s="172">
        <f t="shared" si="11"/>
        <v>22.002200220022004</v>
      </c>
      <c r="AE23" s="171">
        <v>233</v>
      </c>
      <c r="AF23" s="170">
        <f>AE23/AC23*10</f>
        <v>11.65</v>
      </c>
      <c r="AG23" s="168">
        <v>28086</v>
      </c>
      <c r="AH23" s="174">
        <v>4221</v>
      </c>
      <c r="AI23" s="180">
        <f t="shared" si="10"/>
        <v>15.028839991454818</v>
      </c>
      <c r="AJ23" s="174">
        <v>10974</v>
      </c>
      <c r="AK23" s="351">
        <f>AJ23/AH23*10</f>
        <v>25.998578535891966</v>
      </c>
      <c r="AL23" s="168">
        <v>14642</v>
      </c>
      <c r="AM23" s="175">
        <v>6068</v>
      </c>
      <c r="AN23" s="176">
        <f t="shared" si="7"/>
        <v>41.442425898101355</v>
      </c>
      <c r="AO23" s="175">
        <v>16726</v>
      </c>
      <c r="AP23" s="163">
        <f t="shared" si="17"/>
        <v>27.564271588661832</v>
      </c>
      <c r="AQ23" s="168">
        <v>858</v>
      </c>
      <c r="AR23" s="171"/>
      <c r="AS23" s="181"/>
      <c r="AT23" s="171"/>
      <c r="AU23" s="170"/>
      <c r="AV23" s="177">
        <v>35</v>
      </c>
      <c r="AW23" s="171"/>
      <c r="AX23" s="171"/>
      <c r="AY23" s="171"/>
      <c r="AZ23" s="178"/>
      <c r="BA23" s="168">
        <v>0</v>
      </c>
      <c r="BB23" s="169"/>
      <c r="BC23" s="169"/>
      <c r="BD23" s="169"/>
      <c r="BE23" s="165"/>
      <c r="BF23" s="177">
        <v>168</v>
      </c>
      <c r="BG23" s="66"/>
      <c r="BH23" s="66"/>
      <c r="BI23" s="66"/>
      <c r="BJ23" s="178"/>
      <c r="BK23" s="177">
        <v>0</v>
      </c>
      <c r="BL23" s="171"/>
      <c r="BM23" s="171"/>
      <c r="BN23" s="171"/>
      <c r="BO23" s="537"/>
      <c r="BP23" s="179">
        <v>0</v>
      </c>
      <c r="BQ23" s="66"/>
      <c r="BR23" s="66"/>
      <c r="BS23" s="66"/>
      <c r="BT23" s="67"/>
      <c r="BU23" s="179">
        <v>921</v>
      </c>
      <c r="BV23" s="66"/>
      <c r="BW23" s="66"/>
      <c r="BX23" s="66"/>
      <c r="BY23" s="67"/>
      <c r="BZ23" s="65">
        <v>0</v>
      </c>
      <c r="CA23" s="66"/>
      <c r="CB23" s="66"/>
      <c r="CC23" s="66"/>
      <c r="CD23" s="67"/>
      <c r="CE23" s="168"/>
      <c r="CF23" s="175"/>
      <c r="CG23" s="176"/>
      <c r="CH23" s="175"/>
      <c r="CI23" s="163"/>
    </row>
    <row r="24" spans="1:87" s="22" customFormat="1" ht="18.75" customHeight="1" thickBot="1">
      <c r="A24" s="651" t="s">
        <v>15</v>
      </c>
      <c r="B24" s="189">
        <v>1613</v>
      </c>
      <c r="C24" s="190">
        <f t="shared" si="0"/>
        <v>52954</v>
      </c>
      <c r="D24" s="158">
        <f t="shared" si="1"/>
        <v>29021</v>
      </c>
      <c r="E24" s="192">
        <f t="shared" si="2"/>
        <v>54.80416965668316</v>
      </c>
      <c r="F24" s="191">
        <f t="shared" si="3"/>
        <v>80658</v>
      </c>
      <c r="G24" s="159">
        <f t="shared" si="4"/>
        <v>27.792977499052412</v>
      </c>
      <c r="H24" s="193">
        <v>23568</v>
      </c>
      <c r="I24" s="194">
        <v>19036</v>
      </c>
      <c r="J24" s="195">
        <f t="shared" si="5"/>
        <v>80.77053632043449</v>
      </c>
      <c r="K24" s="194">
        <v>56736</v>
      </c>
      <c r="L24" s="196">
        <f t="shared" si="6"/>
        <v>29.804580794284515</v>
      </c>
      <c r="M24" s="197">
        <v>2489</v>
      </c>
      <c r="N24" s="198">
        <v>2359</v>
      </c>
      <c r="O24" s="199">
        <f>N24/M24*100</f>
        <v>94.77701888308557</v>
      </c>
      <c r="P24" s="198">
        <v>3241</v>
      </c>
      <c r="Q24" s="200">
        <f>P24/N24*10</f>
        <v>13.738872403560832</v>
      </c>
      <c r="R24" s="231">
        <v>10</v>
      </c>
      <c r="S24" s="232">
        <v>10</v>
      </c>
      <c r="T24" s="239">
        <f>S24/R24*100</f>
        <v>100</v>
      </c>
      <c r="U24" s="235">
        <v>30</v>
      </c>
      <c r="V24" s="241">
        <f>U24/S24*10</f>
        <v>30</v>
      </c>
      <c r="W24" s="201">
        <v>0</v>
      </c>
      <c r="X24" s="202"/>
      <c r="Y24" s="195"/>
      <c r="Z24" s="194"/>
      <c r="AA24" s="203"/>
      <c r="AB24" s="201">
        <v>772</v>
      </c>
      <c r="AC24" s="204">
        <v>489</v>
      </c>
      <c r="AD24" s="172">
        <f t="shared" si="11"/>
        <v>63.3419689119171</v>
      </c>
      <c r="AE24" s="204">
        <v>1305</v>
      </c>
      <c r="AF24" s="170">
        <f>AE24/AC24*10</f>
        <v>26.68711656441718</v>
      </c>
      <c r="AG24" s="201">
        <v>1807</v>
      </c>
      <c r="AH24" s="205">
        <v>14</v>
      </c>
      <c r="AI24" s="180">
        <f t="shared" si="10"/>
        <v>0.774764803541782</v>
      </c>
      <c r="AJ24" s="205">
        <v>27</v>
      </c>
      <c r="AK24" s="203">
        <f>AJ24/AH24*10</f>
        <v>19.285714285714285</v>
      </c>
      <c r="AL24" s="201">
        <v>19650</v>
      </c>
      <c r="AM24" s="206">
        <v>6999</v>
      </c>
      <c r="AN24" s="207">
        <f t="shared" si="7"/>
        <v>35.61832061068702</v>
      </c>
      <c r="AO24" s="206">
        <v>19147</v>
      </c>
      <c r="AP24" s="163">
        <f t="shared" si="17"/>
        <v>27.35676525217888</v>
      </c>
      <c r="AQ24" s="201">
        <v>1214</v>
      </c>
      <c r="AR24" s="204">
        <v>114</v>
      </c>
      <c r="AS24" s="208">
        <f>AR24/AQ24*100</f>
        <v>9.390444810543658</v>
      </c>
      <c r="AT24" s="204">
        <v>172</v>
      </c>
      <c r="AU24" s="170">
        <f>AT24/AR24*10</f>
        <v>15.087719298245615</v>
      </c>
      <c r="AV24" s="177">
        <v>2468</v>
      </c>
      <c r="AW24" s="171"/>
      <c r="AX24" s="171"/>
      <c r="AY24" s="171"/>
      <c r="AZ24" s="178"/>
      <c r="BA24" s="168">
        <v>151</v>
      </c>
      <c r="BB24" s="169"/>
      <c r="BC24" s="169"/>
      <c r="BD24" s="169"/>
      <c r="BE24" s="165"/>
      <c r="BF24" s="527">
        <v>410</v>
      </c>
      <c r="BG24" s="528"/>
      <c r="BH24" s="528"/>
      <c r="BI24" s="528"/>
      <c r="BJ24" s="529"/>
      <c r="BK24" s="527">
        <v>340</v>
      </c>
      <c r="BL24" s="204"/>
      <c r="BM24" s="204"/>
      <c r="BN24" s="204"/>
      <c r="BO24" s="538"/>
      <c r="BP24" s="179">
        <v>0</v>
      </c>
      <c r="BQ24" s="66"/>
      <c r="BR24" s="66"/>
      <c r="BS24" s="66"/>
      <c r="BT24" s="67"/>
      <c r="BU24" s="179">
        <v>75</v>
      </c>
      <c r="BV24" s="66"/>
      <c r="BW24" s="66"/>
      <c r="BX24" s="66"/>
      <c r="BY24" s="67"/>
      <c r="BZ24" s="65">
        <v>0</v>
      </c>
      <c r="CA24" s="68"/>
      <c r="CB24" s="68"/>
      <c r="CC24" s="68"/>
      <c r="CD24" s="69"/>
      <c r="CE24" s="201"/>
      <c r="CF24" s="206"/>
      <c r="CG24" s="207"/>
      <c r="CH24" s="206"/>
      <c r="CI24" s="163"/>
    </row>
    <row r="25" spans="1:87" s="22" customFormat="1" ht="16.5" thickBot="1">
      <c r="A25" s="70" t="s">
        <v>26</v>
      </c>
      <c r="B25" s="71">
        <f>SUM(B4:B24)</f>
        <v>22795</v>
      </c>
      <c r="C25" s="72">
        <f>SUM(H25+M25+R25+W25+AB25+AG25+AL25+AQ25+AV25+BA25+BF25+BK25+BP25+BU25+BZ25)</f>
        <v>626757</v>
      </c>
      <c r="D25" s="72">
        <f>SUM(D4:D24)</f>
        <v>310038</v>
      </c>
      <c r="E25" s="73">
        <f t="shared" si="2"/>
        <v>49.467018318104145</v>
      </c>
      <c r="F25" s="72">
        <f>SUM(F4:F24)</f>
        <v>632452</v>
      </c>
      <c r="G25" s="74">
        <f t="shared" si="4"/>
        <v>20.39917687509273</v>
      </c>
      <c r="H25" s="75">
        <f>SUM(H4:H24)</f>
        <v>252198</v>
      </c>
      <c r="I25" s="72">
        <f>SUM(I4:I24)</f>
        <v>197937</v>
      </c>
      <c r="J25" s="76">
        <f t="shared" si="5"/>
        <v>78.48476197273571</v>
      </c>
      <c r="K25" s="72">
        <f>SUM(K4:K24)</f>
        <v>393080</v>
      </c>
      <c r="L25" s="77">
        <f t="shared" si="6"/>
        <v>19.8588439756084</v>
      </c>
      <c r="M25" s="75">
        <f>SUM(M4:M24)</f>
        <v>11152</v>
      </c>
      <c r="N25" s="72">
        <f>SUM(N4:N24)</f>
        <v>9184</v>
      </c>
      <c r="O25" s="76">
        <f>N25/M25*100</f>
        <v>82.35294117647058</v>
      </c>
      <c r="P25" s="72">
        <f>SUM(P4:P24)</f>
        <v>16159</v>
      </c>
      <c r="Q25" s="77">
        <f>P25/N25*10</f>
        <v>17.594729965156795</v>
      </c>
      <c r="R25" s="233">
        <f>SUM(R4:R24)</f>
        <v>360</v>
      </c>
      <c r="S25" s="234">
        <f>SUM(S4:S24)</f>
        <v>205</v>
      </c>
      <c r="T25" s="73">
        <f>S25/R25*100</f>
        <v>56.94444444444444</v>
      </c>
      <c r="U25" s="234">
        <f>SUM(U4:U24)</f>
        <v>192</v>
      </c>
      <c r="V25" s="77">
        <f>U25/S25*10</f>
        <v>9.365853658536587</v>
      </c>
      <c r="W25" s="75">
        <f>SUM(W4:W24)</f>
        <v>136</v>
      </c>
      <c r="X25" s="72">
        <f>SUM(X4:X24)</f>
        <v>136</v>
      </c>
      <c r="Y25" s="76">
        <f>X25/W25*100</f>
        <v>100</v>
      </c>
      <c r="Z25" s="72">
        <f>SUM(Z4:Z24)</f>
        <v>189</v>
      </c>
      <c r="AA25" s="77">
        <f>Z25/X25*10</f>
        <v>13.897058823529411</v>
      </c>
      <c r="AB25" s="75">
        <f>SUM(AB4:AB24)</f>
        <v>26716</v>
      </c>
      <c r="AC25" s="72">
        <f>SUM(AC4:AC24)</f>
        <v>19148</v>
      </c>
      <c r="AD25" s="73">
        <f t="shared" si="11"/>
        <v>71.6724060488097</v>
      </c>
      <c r="AE25" s="72">
        <f>SUM(AE4:AE24)</f>
        <v>34684</v>
      </c>
      <c r="AF25" s="80">
        <f>AE25/AC25*10</f>
        <v>18.11364111134322</v>
      </c>
      <c r="AG25" s="75">
        <f>SUM(AG4:AG24)</f>
        <v>125026</v>
      </c>
      <c r="AH25" s="72">
        <f>SUM(AH4:AH24)</f>
        <v>11468</v>
      </c>
      <c r="AI25" s="140">
        <f>AH25/AG25*100</f>
        <v>9.1724921216387</v>
      </c>
      <c r="AJ25" s="72">
        <f>SUM(AJ4:AJ24)</f>
        <v>22022</v>
      </c>
      <c r="AK25" s="77">
        <f>AJ25/AH25*10</f>
        <v>19.20299965120335</v>
      </c>
      <c r="AL25" s="75">
        <f>SUM(AL4:AL24)</f>
        <v>162943</v>
      </c>
      <c r="AM25" s="81">
        <f>SUM(AM4:AM24)</f>
        <v>66089</v>
      </c>
      <c r="AN25" s="73">
        <f t="shared" si="7"/>
        <v>40.55958218518132</v>
      </c>
      <c r="AO25" s="81">
        <f>SUM(AO4:AO24)</f>
        <v>158065</v>
      </c>
      <c r="AP25" s="77">
        <f t="shared" si="17"/>
        <v>23.91699072462891</v>
      </c>
      <c r="AQ25" s="75">
        <f>SUM(AQ4:AQ24)</f>
        <v>28417</v>
      </c>
      <c r="AR25" s="81">
        <f>SUM(AR4:AR24)</f>
        <v>5721</v>
      </c>
      <c r="AS25" s="209">
        <f>AR25/AQ25*100</f>
        <v>20.132315163458493</v>
      </c>
      <c r="AT25" s="81">
        <f>SUM(AT4:AT24)</f>
        <v>7806</v>
      </c>
      <c r="AU25" s="77">
        <f>AT25/AR25*10</f>
        <v>13.644467750393288</v>
      </c>
      <c r="AV25" s="78">
        <f>SUM(AV4:AV24)</f>
        <v>5190</v>
      </c>
      <c r="AW25" s="82"/>
      <c r="AX25" s="82"/>
      <c r="AY25" s="82"/>
      <c r="AZ25" s="79"/>
      <c r="BA25" s="78">
        <f>SUM(BA4:BA24)</f>
        <v>4532</v>
      </c>
      <c r="BB25" s="82"/>
      <c r="BC25" s="82"/>
      <c r="BD25" s="82"/>
      <c r="BE25" s="83"/>
      <c r="BF25" s="533">
        <f>SUM(BF4:BF24)</f>
        <v>5496</v>
      </c>
      <c r="BG25" s="81">
        <f>SUM(BG4:BG24)</f>
        <v>50</v>
      </c>
      <c r="BH25" s="73">
        <f>BG25/BF25*100</f>
        <v>0.9097525473071324</v>
      </c>
      <c r="BI25" s="81">
        <f>SUM(BI4:BI24)</f>
        <v>125</v>
      </c>
      <c r="BJ25" s="74">
        <f>BI25/BG25*10</f>
        <v>25</v>
      </c>
      <c r="BK25" s="533">
        <f>SUM(BK4:BK24)</f>
        <v>1669</v>
      </c>
      <c r="BL25" s="234">
        <f>SUM(BL4:BL24)</f>
        <v>100</v>
      </c>
      <c r="BM25" s="73">
        <f>BL25/BK25*100</f>
        <v>5.991611743559018</v>
      </c>
      <c r="BN25" s="234">
        <f>SUM(BN4:BN24)</f>
        <v>130</v>
      </c>
      <c r="BO25" s="77">
        <f>BN25/BL25*10</f>
        <v>13</v>
      </c>
      <c r="BP25" s="84">
        <f>SUM(BP4:BP24)</f>
        <v>303</v>
      </c>
      <c r="BQ25" s="68"/>
      <c r="BR25" s="68"/>
      <c r="BS25" s="68"/>
      <c r="BT25" s="69"/>
      <c r="BU25" s="84">
        <f>SUM(BU5:BU24)</f>
        <v>1374</v>
      </c>
      <c r="BV25" s="68"/>
      <c r="BW25" s="68"/>
      <c r="BX25" s="68"/>
      <c r="BY25" s="69"/>
      <c r="BZ25" s="84">
        <f>SUM(BZ4:BZ24)</f>
        <v>1245</v>
      </c>
      <c r="CA25" s="85"/>
      <c r="CB25" s="85"/>
      <c r="CC25" s="85"/>
      <c r="CD25" s="86"/>
      <c r="CE25" s="75">
        <f>SUM(CE4:CE24)</f>
        <v>0</v>
      </c>
      <c r="CF25" s="81">
        <f>SUM(CF4:CF24)</f>
        <v>0</v>
      </c>
      <c r="CG25" s="73" t="e">
        <f>CF25/CE25*100</f>
        <v>#DIV/0!</v>
      </c>
      <c r="CH25" s="81">
        <f>SUM(CH4:CH24)</f>
        <v>0</v>
      </c>
      <c r="CI25" s="77" t="e">
        <f>CH25/CF25*10</f>
        <v>#DIV/0!</v>
      </c>
    </row>
    <row r="26" spans="1:87" s="22" customFormat="1" ht="16.5" thickBot="1">
      <c r="A26" s="87" t="s">
        <v>16</v>
      </c>
      <c r="B26" s="88">
        <v>11081</v>
      </c>
      <c r="C26" s="21">
        <v>594873</v>
      </c>
      <c r="D26" s="210">
        <v>436201</v>
      </c>
      <c r="E26" s="117">
        <v>73.32674369151061</v>
      </c>
      <c r="F26" s="210">
        <v>993355</v>
      </c>
      <c r="G26" s="89">
        <v>22.772873056228665</v>
      </c>
      <c r="H26" s="90">
        <v>268604</v>
      </c>
      <c r="I26" s="211">
        <v>259855</v>
      </c>
      <c r="J26" s="91">
        <v>96.74278864052658</v>
      </c>
      <c r="K26" s="211">
        <v>655914</v>
      </c>
      <c r="L26" s="92">
        <v>25.241538550345382</v>
      </c>
      <c r="M26" s="102">
        <v>16834</v>
      </c>
      <c r="N26" s="103">
        <v>15217</v>
      </c>
      <c r="O26" s="103">
        <v>90.39443982416539</v>
      </c>
      <c r="P26" s="103">
        <v>35454</v>
      </c>
      <c r="Q26" s="104">
        <v>23.298941972793585</v>
      </c>
      <c r="R26" s="242">
        <v>840</v>
      </c>
      <c r="S26" s="243">
        <v>840</v>
      </c>
      <c r="T26" s="244">
        <v>100</v>
      </c>
      <c r="U26" s="245">
        <v>1183</v>
      </c>
      <c r="V26" s="246">
        <v>14.083333333333334</v>
      </c>
      <c r="W26" s="94">
        <v>50</v>
      </c>
      <c r="X26" s="95">
        <v>0</v>
      </c>
      <c r="Y26" s="95">
        <v>0</v>
      </c>
      <c r="Z26" s="95">
        <v>0</v>
      </c>
      <c r="AA26" s="118">
        <v>0</v>
      </c>
      <c r="AB26" s="94">
        <v>16806</v>
      </c>
      <c r="AC26" s="95">
        <v>11865</v>
      </c>
      <c r="AD26" s="95">
        <v>70.599785790789</v>
      </c>
      <c r="AE26" s="95">
        <v>14788</v>
      </c>
      <c r="AF26" s="96">
        <v>12.46354825115887</v>
      </c>
      <c r="AG26" s="94">
        <v>113874</v>
      </c>
      <c r="AH26" s="95">
        <v>40998</v>
      </c>
      <c r="AI26" s="95">
        <v>36.00295062964329</v>
      </c>
      <c r="AJ26" s="95">
        <v>80200</v>
      </c>
      <c r="AK26" s="96">
        <v>19.561929850236595</v>
      </c>
      <c r="AL26" s="94">
        <v>129533</v>
      </c>
      <c r="AM26" s="95">
        <v>89040</v>
      </c>
      <c r="AN26" s="95">
        <v>68.73924019361861</v>
      </c>
      <c r="AO26" s="95">
        <v>179806</v>
      </c>
      <c r="AP26" s="96">
        <v>20.19384546271339</v>
      </c>
      <c r="AQ26" s="94">
        <v>31945</v>
      </c>
      <c r="AR26" s="95">
        <v>17483</v>
      </c>
      <c r="AS26" s="95">
        <v>54.728439505399905</v>
      </c>
      <c r="AT26" s="95">
        <v>24842</v>
      </c>
      <c r="AU26" s="96">
        <v>14.209231825201625</v>
      </c>
      <c r="AV26" s="93">
        <v>3346</v>
      </c>
      <c r="AW26" s="85"/>
      <c r="AX26" s="85"/>
      <c r="AY26" s="85"/>
      <c r="AZ26" s="97"/>
      <c r="BA26" s="93">
        <v>1946</v>
      </c>
      <c r="BB26" s="85"/>
      <c r="BC26" s="85"/>
      <c r="BD26" s="85"/>
      <c r="BE26" s="97"/>
      <c r="BF26" s="530">
        <v>6239</v>
      </c>
      <c r="BG26" s="531">
        <v>200</v>
      </c>
      <c r="BH26" s="531">
        <v>3.205641929796442</v>
      </c>
      <c r="BI26" s="531">
        <v>260</v>
      </c>
      <c r="BJ26" s="532">
        <v>13</v>
      </c>
      <c r="BK26" s="539">
        <v>1581</v>
      </c>
      <c r="BL26" s="117">
        <v>503</v>
      </c>
      <c r="BM26" s="117">
        <v>31.81530676786844</v>
      </c>
      <c r="BN26" s="117">
        <v>787</v>
      </c>
      <c r="BO26" s="92">
        <v>15.646123260437378</v>
      </c>
      <c r="BP26" s="93">
        <v>1253</v>
      </c>
      <c r="BQ26" s="85"/>
      <c r="BR26" s="85"/>
      <c r="BS26" s="85"/>
      <c r="BT26" s="86"/>
      <c r="BU26" s="93">
        <v>1336</v>
      </c>
      <c r="BV26" s="85"/>
      <c r="BW26" s="85"/>
      <c r="BX26" s="85"/>
      <c r="BY26" s="86"/>
      <c r="BZ26" s="93">
        <v>1117</v>
      </c>
      <c r="CA26" s="56"/>
      <c r="CB26" s="56"/>
      <c r="CC26" s="56"/>
      <c r="CD26" s="58"/>
      <c r="CE26" s="98">
        <v>133117</v>
      </c>
      <c r="CF26" s="99">
        <v>0</v>
      </c>
      <c r="CG26" s="99">
        <v>0</v>
      </c>
      <c r="CH26" s="99">
        <v>0</v>
      </c>
      <c r="CI26" s="100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2" manualBreakCount="2">
    <brk id="22" max="2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selection activeCell="AB25" sqref="AB25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customWidth="1"/>
    <col min="6" max="6" width="7.125" style="22" customWidth="1"/>
    <col min="7" max="7" width="6.875" style="22" customWidth="1"/>
    <col min="8" max="8" width="6.75390625" style="22" customWidth="1"/>
    <col min="9" max="9" width="6.125" style="22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1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8" width="3.875" style="0" hidden="1" customWidth="1"/>
    <col min="39" max="39" width="0.12890625" style="0" hidden="1" customWidth="1"/>
    <col min="40" max="40" width="7.625" style="0" bestFit="1" customWidth="1"/>
    <col min="41" max="41" width="6.375" style="0" customWidth="1"/>
    <col min="42" max="42" width="6.00390625" style="0" customWidth="1"/>
    <col min="43" max="43" width="5.875" style="0" customWidth="1"/>
    <col min="44" max="44" width="6.375" style="0" customWidth="1"/>
    <col min="45" max="45" width="8.375" style="0" bestFit="1" customWidth="1"/>
    <col min="46" max="46" width="6.625" style="0" customWidth="1"/>
    <col min="47" max="47" width="8.375" style="0" customWidth="1"/>
    <col min="48" max="48" width="8.125" style="0" customWidth="1"/>
    <col min="49" max="49" width="8.625" style="0" customWidth="1"/>
    <col min="51" max="51" width="8.75390625" style="0" customWidth="1"/>
    <col min="52" max="52" width="7.25390625" style="0" customWidth="1"/>
    <col min="53" max="53" width="8.375" style="0" customWidth="1"/>
    <col min="54" max="54" width="9.25390625" style="0" bestFit="1" customWidth="1"/>
    <col min="55" max="55" width="6.875" style="0" hidden="1" customWidth="1"/>
    <col min="56" max="58" width="3.875" style="0" hidden="1" customWidth="1"/>
    <col min="59" max="59" width="9.25390625" style="0" hidden="1" customWidth="1"/>
  </cols>
  <sheetData>
    <row r="1" spans="1:59" s="22" customFormat="1" ht="36.75" customHeight="1" thickBot="1">
      <c r="A1" s="136"/>
      <c r="B1" s="555" t="s">
        <v>77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567">
        <v>43696</v>
      </c>
      <c r="AP1" s="567"/>
      <c r="AQ1" s="568"/>
      <c r="AR1" s="568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</row>
    <row r="2" spans="1:59" s="22" customFormat="1" ht="22.5" customHeight="1" thickBot="1">
      <c r="A2" s="569" t="s">
        <v>17</v>
      </c>
      <c r="B2" s="542" t="s">
        <v>69</v>
      </c>
      <c r="C2" s="540"/>
      <c r="D2" s="561"/>
      <c r="E2" s="570" t="s">
        <v>27</v>
      </c>
      <c r="F2" s="571"/>
      <c r="G2" s="571"/>
      <c r="H2" s="571"/>
      <c r="I2" s="571"/>
      <c r="J2" s="562" t="s">
        <v>28</v>
      </c>
      <c r="K2" s="563"/>
      <c r="L2" s="563"/>
      <c r="M2" s="563"/>
      <c r="N2" s="563"/>
      <c r="O2" s="563" t="s">
        <v>70</v>
      </c>
      <c r="P2" s="563"/>
      <c r="Q2" s="563"/>
      <c r="R2" s="563"/>
      <c r="S2" s="563" t="s">
        <v>29</v>
      </c>
      <c r="T2" s="563"/>
      <c r="U2" s="563"/>
      <c r="V2" s="563"/>
      <c r="W2" s="563" t="s">
        <v>30</v>
      </c>
      <c r="X2" s="563"/>
      <c r="Y2" s="563"/>
      <c r="Z2" s="563"/>
      <c r="AA2" s="572" t="s">
        <v>31</v>
      </c>
      <c r="AB2" s="566"/>
      <c r="AC2" s="566"/>
      <c r="AD2" s="566"/>
      <c r="AE2" s="566"/>
      <c r="AF2" s="573" t="s">
        <v>32</v>
      </c>
      <c r="AG2" s="564"/>
      <c r="AH2" s="564"/>
      <c r="AI2" s="564"/>
      <c r="AJ2" s="564" t="s">
        <v>71</v>
      </c>
      <c r="AK2" s="564"/>
      <c r="AL2" s="564"/>
      <c r="AM2" s="565"/>
      <c r="AN2" s="566" t="s">
        <v>33</v>
      </c>
      <c r="AO2" s="566"/>
      <c r="AP2" s="566"/>
      <c r="AQ2" s="566"/>
      <c r="AR2" s="566"/>
      <c r="AS2" s="566" t="s">
        <v>34</v>
      </c>
      <c r="AT2" s="566"/>
      <c r="AU2" s="566"/>
      <c r="AV2" s="566"/>
      <c r="AW2" s="566"/>
      <c r="AX2" s="566" t="s">
        <v>35</v>
      </c>
      <c r="AY2" s="566"/>
      <c r="AZ2" s="566"/>
      <c r="BA2" s="566"/>
      <c r="BB2" s="566"/>
      <c r="BC2" s="562" t="s">
        <v>72</v>
      </c>
      <c r="BD2" s="563"/>
      <c r="BE2" s="563"/>
      <c r="BF2" s="563"/>
      <c r="BG2" s="563"/>
    </row>
    <row r="3" spans="1:59" s="22" customFormat="1" ht="117" customHeight="1" thickBot="1">
      <c r="A3" s="569"/>
      <c r="B3" s="23" t="s">
        <v>36</v>
      </c>
      <c r="C3" s="24" t="s">
        <v>37</v>
      </c>
      <c r="D3" s="24" t="s">
        <v>1</v>
      </c>
      <c r="E3" s="23" t="s">
        <v>36</v>
      </c>
      <c r="F3" s="24" t="s">
        <v>37</v>
      </c>
      <c r="G3" s="24" t="s">
        <v>1</v>
      </c>
      <c r="H3" s="24" t="s">
        <v>38</v>
      </c>
      <c r="I3" s="25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27" t="s">
        <v>39</v>
      </c>
      <c r="AA3" s="24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6" t="s">
        <v>43</v>
      </c>
      <c r="AG3" s="27" t="s">
        <v>40</v>
      </c>
      <c r="AH3" s="27" t="s">
        <v>41</v>
      </c>
      <c r="AI3" s="27" t="s">
        <v>39</v>
      </c>
      <c r="AJ3" s="27" t="s">
        <v>36</v>
      </c>
      <c r="AK3" s="27" t="s">
        <v>40</v>
      </c>
      <c r="AL3" s="27" t="s">
        <v>41</v>
      </c>
      <c r="AM3" s="262" t="s">
        <v>39</v>
      </c>
      <c r="AN3" s="23" t="s">
        <v>36</v>
      </c>
      <c r="AO3" s="24" t="s">
        <v>40</v>
      </c>
      <c r="AP3" s="24" t="s">
        <v>1</v>
      </c>
      <c r="AQ3" s="24" t="s">
        <v>41</v>
      </c>
      <c r="AR3" s="25" t="s">
        <v>39</v>
      </c>
      <c r="AS3" s="23" t="s">
        <v>43</v>
      </c>
      <c r="AT3" s="24" t="s">
        <v>40</v>
      </c>
      <c r="AU3" s="24" t="s">
        <v>1</v>
      </c>
      <c r="AV3" s="24" t="s">
        <v>41</v>
      </c>
      <c r="AW3" s="25" t="s">
        <v>39</v>
      </c>
      <c r="AX3" s="23" t="s">
        <v>43</v>
      </c>
      <c r="AY3" s="24" t="s">
        <v>40</v>
      </c>
      <c r="AZ3" s="24" t="s">
        <v>1</v>
      </c>
      <c r="BA3" s="24" t="s">
        <v>41</v>
      </c>
      <c r="BB3" s="25" t="s">
        <v>39</v>
      </c>
      <c r="BC3" s="26" t="s">
        <v>43</v>
      </c>
      <c r="BD3" s="27" t="s">
        <v>40</v>
      </c>
      <c r="BE3" s="27" t="s">
        <v>1</v>
      </c>
      <c r="BF3" s="27" t="s">
        <v>41</v>
      </c>
      <c r="BG3" s="27" t="s">
        <v>39</v>
      </c>
    </row>
    <row r="4" spans="1:59" s="22" customFormat="1" ht="21" customHeight="1">
      <c r="A4" s="6" t="s">
        <v>2</v>
      </c>
      <c r="B4" s="8">
        <f>E4+J4+O4+S4+W4+AA4+AF4+AJ4</f>
        <v>255</v>
      </c>
      <c r="C4" s="213">
        <f>F4+K4+P4+T4+X4+AB4+AG4+AK4</f>
        <v>0</v>
      </c>
      <c r="D4" s="10">
        <f>C4/B4*100</f>
        <v>0</v>
      </c>
      <c r="E4" s="11"/>
      <c r="F4" s="214"/>
      <c r="G4" s="215"/>
      <c r="H4" s="216"/>
      <c r="I4" s="217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19">
        <v>0</v>
      </c>
      <c r="AB4" s="119"/>
      <c r="AC4" s="119"/>
      <c r="AD4" s="119"/>
      <c r="AE4" s="130"/>
      <c r="AF4" s="108">
        <v>0</v>
      </c>
      <c r="AG4" s="29"/>
      <c r="AH4" s="29"/>
      <c r="AI4" s="29"/>
      <c r="AJ4" s="29">
        <v>0</v>
      </c>
      <c r="AK4" s="29"/>
      <c r="AL4" s="29"/>
      <c r="AM4" s="259"/>
      <c r="AN4" s="260">
        <v>0</v>
      </c>
      <c r="AO4" s="119"/>
      <c r="AP4" s="119"/>
      <c r="AQ4" s="119"/>
      <c r="AR4" s="130"/>
      <c r="AS4" s="260">
        <v>0</v>
      </c>
      <c r="AT4" s="119"/>
      <c r="AU4" s="119"/>
      <c r="AV4" s="119"/>
      <c r="AW4" s="130"/>
      <c r="AX4" s="11"/>
      <c r="AY4" s="122"/>
      <c r="AZ4" s="122"/>
      <c r="BA4" s="122"/>
      <c r="BB4" s="123"/>
      <c r="BC4" s="108">
        <v>0</v>
      </c>
      <c r="BD4" s="29"/>
      <c r="BE4" s="31"/>
      <c r="BF4" s="29"/>
      <c r="BG4" s="29"/>
    </row>
    <row r="5" spans="1:59" s="22" customFormat="1" ht="15.75">
      <c r="A5" s="5" t="s">
        <v>18</v>
      </c>
      <c r="B5" s="9">
        <f aca="true" t="shared" si="0" ref="B5:B24">E5+J5+O5+S5+W5+AA5+AF5+AJ5</f>
        <v>8552</v>
      </c>
      <c r="C5" s="218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32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30"/>
      <c r="AD5" s="32"/>
      <c r="AE5" s="131"/>
      <c r="AF5" s="127">
        <v>844</v>
      </c>
      <c r="AG5" s="33"/>
      <c r="AH5" s="33"/>
      <c r="AI5" s="34"/>
      <c r="AJ5" s="29">
        <v>0</v>
      </c>
      <c r="AK5" s="29"/>
      <c r="AL5" s="29"/>
      <c r="AM5" s="259"/>
      <c r="AN5" s="124">
        <v>0</v>
      </c>
      <c r="AO5" s="29"/>
      <c r="AP5" s="29"/>
      <c r="AQ5" s="29"/>
      <c r="AR5" s="131"/>
      <c r="AS5" s="124">
        <v>12</v>
      </c>
      <c r="AT5" s="29"/>
      <c r="AU5" s="29"/>
      <c r="AV5" s="29"/>
      <c r="AW5" s="113">
        <f aca="true" t="shared" si="4" ref="AW5:AW20">IF(AV5&gt;0,AV5/AT5*10,"")</f>
      </c>
      <c r="AX5" s="124">
        <v>0</v>
      </c>
      <c r="AY5" s="29"/>
      <c r="AZ5" s="29"/>
      <c r="BA5" s="29"/>
      <c r="BB5" s="112">
        <f aca="true" t="shared" si="5" ref="BB5:BB24">IF(BA5&gt;0,BA5/AY5*10,"")</f>
      </c>
      <c r="BC5" s="108">
        <v>0</v>
      </c>
      <c r="BD5" s="29"/>
      <c r="BE5" s="31"/>
      <c r="BF5" s="29"/>
      <c r="BG5" s="29"/>
    </row>
    <row r="6" spans="1:59" s="22" customFormat="1" ht="15.75">
      <c r="A6" s="5" t="s">
        <v>19</v>
      </c>
      <c r="B6" s="9">
        <f t="shared" si="0"/>
        <v>5823</v>
      </c>
      <c r="C6" s="218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32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31"/>
      <c r="AF6" s="128">
        <v>50</v>
      </c>
      <c r="AG6" s="3"/>
      <c r="AH6" s="3"/>
      <c r="AI6" s="35"/>
      <c r="AJ6" s="29">
        <v>0</v>
      </c>
      <c r="AK6" s="29"/>
      <c r="AL6" s="29"/>
      <c r="AM6" s="259"/>
      <c r="AN6" s="124">
        <v>545</v>
      </c>
      <c r="AO6" s="29"/>
      <c r="AP6" s="29"/>
      <c r="AQ6" s="29"/>
      <c r="AR6" s="131"/>
      <c r="AS6" s="124">
        <v>101</v>
      </c>
      <c r="AT6" s="29"/>
      <c r="AU6" s="29"/>
      <c r="AV6" s="29"/>
      <c r="AW6" s="113">
        <f t="shared" si="4"/>
      </c>
      <c r="AX6" s="124">
        <v>909</v>
      </c>
      <c r="AY6" s="29"/>
      <c r="AZ6" s="29"/>
      <c r="BA6" s="29"/>
      <c r="BB6" s="112">
        <f t="shared" si="5"/>
      </c>
      <c r="BC6" s="109">
        <v>0</v>
      </c>
      <c r="BD6" s="29"/>
      <c r="BE6" s="31"/>
      <c r="BF6" s="29"/>
      <c r="BG6" s="4"/>
    </row>
    <row r="7" spans="1:59" s="22" customFormat="1" ht="15.75">
      <c r="A7" s="5" t="s">
        <v>3</v>
      </c>
      <c r="B7" s="9">
        <f t="shared" si="0"/>
        <v>1049</v>
      </c>
      <c r="C7" s="218">
        <f t="shared" si="1"/>
        <v>549</v>
      </c>
      <c r="D7" s="12">
        <f t="shared" si="2"/>
        <v>52.33555767397522</v>
      </c>
      <c r="E7" s="14">
        <v>249</v>
      </c>
      <c r="F7" s="4">
        <v>249</v>
      </c>
      <c r="G7" s="2">
        <f>F7/E7*100</f>
        <v>100</v>
      </c>
      <c r="H7" s="4">
        <v>40</v>
      </c>
      <c r="I7" s="132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300</v>
      </c>
      <c r="AC7" s="31">
        <f>AB7/AA7*100</f>
        <v>60</v>
      </c>
      <c r="AD7" s="29">
        <v>150</v>
      </c>
      <c r="AE7" s="113">
        <f>AD7/AB7*10</f>
        <v>5</v>
      </c>
      <c r="AF7" s="128">
        <v>300</v>
      </c>
      <c r="AG7" s="3"/>
      <c r="AH7" s="3"/>
      <c r="AI7" s="35"/>
      <c r="AJ7" s="29">
        <v>0</v>
      </c>
      <c r="AK7" s="29"/>
      <c r="AL7" s="29"/>
      <c r="AM7" s="259"/>
      <c r="AN7" s="124">
        <v>0</v>
      </c>
      <c r="AO7" s="29"/>
      <c r="AP7" s="29"/>
      <c r="AQ7" s="29"/>
      <c r="AR7" s="131"/>
      <c r="AS7" s="124">
        <v>0</v>
      </c>
      <c r="AT7" s="29"/>
      <c r="AU7" s="29"/>
      <c r="AV7" s="29"/>
      <c r="AW7" s="113">
        <f t="shared" si="4"/>
      </c>
      <c r="AX7" s="124">
        <v>0</v>
      </c>
      <c r="AY7" s="29"/>
      <c r="AZ7" s="29"/>
      <c r="BA7" s="29"/>
      <c r="BB7" s="112">
        <f t="shared" si="5"/>
      </c>
      <c r="BC7" s="108">
        <v>0</v>
      </c>
      <c r="BD7" s="29"/>
      <c r="BE7" s="31"/>
      <c r="BF7" s="29"/>
      <c r="BG7" s="29"/>
    </row>
    <row r="8" spans="1:59" s="22" customFormat="1" ht="15.75">
      <c r="A8" s="7" t="s">
        <v>4</v>
      </c>
      <c r="B8" s="9">
        <f t="shared" si="0"/>
        <v>16552</v>
      </c>
      <c r="C8" s="218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32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/>
      <c r="AC8" s="31"/>
      <c r="AD8" s="29"/>
      <c r="AE8" s="113"/>
      <c r="AF8" s="128">
        <v>607</v>
      </c>
      <c r="AG8" s="3"/>
      <c r="AH8" s="3"/>
      <c r="AI8" s="35"/>
      <c r="AJ8" s="29">
        <v>0</v>
      </c>
      <c r="AK8" s="29"/>
      <c r="AL8" s="29"/>
      <c r="AM8" s="259"/>
      <c r="AN8" s="124">
        <v>0</v>
      </c>
      <c r="AO8" s="29"/>
      <c r="AP8" s="29"/>
      <c r="AQ8" s="29"/>
      <c r="AR8" s="131"/>
      <c r="AS8" s="124">
        <v>81</v>
      </c>
      <c r="AT8" s="29"/>
      <c r="AU8" s="29"/>
      <c r="AV8" s="29"/>
      <c r="AW8" s="113">
        <f t="shared" si="4"/>
      </c>
      <c r="AX8" s="124">
        <v>187</v>
      </c>
      <c r="AY8" s="29"/>
      <c r="AZ8" s="29"/>
      <c r="BA8" s="29"/>
      <c r="BB8" s="112">
        <f t="shared" si="5"/>
      </c>
      <c r="BC8" s="109">
        <v>0</v>
      </c>
      <c r="BD8" s="29"/>
      <c r="BE8" s="31"/>
      <c r="BF8" s="29"/>
      <c r="BG8" s="4"/>
    </row>
    <row r="9" spans="1:59" s="22" customFormat="1" ht="15.75">
      <c r="A9" s="5" t="s">
        <v>20</v>
      </c>
      <c r="B9" s="9">
        <f t="shared" si="0"/>
        <v>8573</v>
      </c>
      <c r="C9" s="218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32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13"/>
      <c r="AF9" s="128">
        <v>256</v>
      </c>
      <c r="AG9" s="3"/>
      <c r="AH9" s="3"/>
      <c r="AI9" s="35"/>
      <c r="AJ9" s="29">
        <v>0</v>
      </c>
      <c r="AK9" s="29"/>
      <c r="AL9" s="29"/>
      <c r="AM9" s="259"/>
      <c r="AN9" s="124">
        <v>600</v>
      </c>
      <c r="AO9" s="29"/>
      <c r="AP9" s="29"/>
      <c r="AQ9" s="29"/>
      <c r="AR9" s="131"/>
      <c r="AS9" s="124">
        <v>3</v>
      </c>
      <c r="AT9" s="29"/>
      <c r="AU9" s="29"/>
      <c r="AV9" s="29"/>
      <c r="AW9" s="113">
        <f t="shared" si="4"/>
      </c>
      <c r="AX9" s="124">
        <v>0</v>
      </c>
      <c r="AY9" s="29"/>
      <c r="AZ9" s="29"/>
      <c r="BA9" s="29"/>
      <c r="BB9" s="112">
        <f t="shared" si="5"/>
      </c>
      <c r="BC9" s="108">
        <v>0</v>
      </c>
      <c r="BD9" s="29"/>
      <c r="BE9" s="31"/>
      <c r="BF9" s="29"/>
      <c r="BG9" s="29"/>
    </row>
    <row r="10" spans="1:59" s="22" customFormat="1" ht="15.75">
      <c r="A10" s="5" t="s">
        <v>5</v>
      </c>
      <c r="B10" s="9">
        <f t="shared" si="0"/>
        <v>21924</v>
      </c>
      <c r="C10" s="218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32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13"/>
      <c r="AF10" s="128">
        <v>0</v>
      </c>
      <c r="AG10" s="3"/>
      <c r="AH10" s="3"/>
      <c r="AI10" s="35"/>
      <c r="AJ10" s="29">
        <v>0</v>
      </c>
      <c r="AK10" s="29"/>
      <c r="AL10" s="29"/>
      <c r="AM10" s="259"/>
      <c r="AN10" s="124">
        <v>484</v>
      </c>
      <c r="AO10" s="29"/>
      <c r="AP10" s="29"/>
      <c r="AQ10" s="29"/>
      <c r="AR10" s="131"/>
      <c r="AS10" s="124">
        <v>14.4</v>
      </c>
      <c r="AT10" s="29"/>
      <c r="AU10" s="29"/>
      <c r="AV10" s="29"/>
      <c r="AW10" s="113">
        <f t="shared" si="4"/>
      </c>
      <c r="AX10" s="124">
        <v>20.6</v>
      </c>
      <c r="AY10" s="29"/>
      <c r="AZ10" s="29"/>
      <c r="BA10" s="29"/>
      <c r="BB10" s="112">
        <f t="shared" si="5"/>
      </c>
      <c r="BC10" s="108">
        <v>0</v>
      </c>
      <c r="BD10" s="29"/>
      <c r="BE10" s="31"/>
      <c r="BF10" s="29"/>
      <c r="BG10" s="29"/>
    </row>
    <row r="11" spans="1:59" s="22" customFormat="1" ht="15.75">
      <c r="A11" s="5" t="s">
        <v>6</v>
      </c>
      <c r="B11" s="9">
        <f t="shared" si="0"/>
        <v>33644</v>
      </c>
      <c r="C11" s="218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32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13"/>
      <c r="AF11" s="128">
        <v>0</v>
      </c>
      <c r="AG11" s="3"/>
      <c r="AH11" s="3"/>
      <c r="AI11" s="35"/>
      <c r="AJ11" s="29">
        <v>0</v>
      </c>
      <c r="AK11" s="29"/>
      <c r="AL11" s="29"/>
      <c r="AM11" s="259"/>
      <c r="AN11" s="124">
        <v>1474</v>
      </c>
      <c r="AO11" s="29"/>
      <c r="AP11" s="29"/>
      <c r="AQ11" s="29"/>
      <c r="AR11" s="131"/>
      <c r="AS11" s="124">
        <v>122</v>
      </c>
      <c r="AT11" s="29"/>
      <c r="AU11" s="29"/>
      <c r="AV11" s="29"/>
      <c r="AW11" s="113">
        <f t="shared" si="4"/>
      </c>
      <c r="AX11" s="124">
        <v>136</v>
      </c>
      <c r="AY11" s="29"/>
      <c r="AZ11" s="29"/>
      <c r="BA11" s="29"/>
      <c r="BB11" s="112">
        <f t="shared" si="5"/>
      </c>
      <c r="BC11" s="109">
        <v>0</v>
      </c>
      <c r="BD11" s="29"/>
      <c r="BE11" s="31"/>
      <c r="BF11" s="29"/>
      <c r="BG11" s="4"/>
    </row>
    <row r="12" spans="1:59" s="22" customFormat="1" ht="15.75">
      <c r="A12" s="5" t="s">
        <v>7</v>
      </c>
      <c r="B12" s="9">
        <f t="shared" si="0"/>
        <v>11449</v>
      </c>
      <c r="C12" s="218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32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13"/>
      <c r="AF12" s="128">
        <v>270</v>
      </c>
      <c r="AG12" s="3"/>
      <c r="AH12" s="3"/>
      <c r="AI12" s="35"/>
      <c r="AJ12" s="29">
        <v>0</v>
      </c>
      <c r="AK12" s="29"/>
      <c r="AL12" s="29"/>
      <c r="AM12" s="259"/>
      <c r="AN12" s="124">
        <v>0</v>
      </c>
      <c r="AO12" s="29"/>
      <c r="AP12" s="29"/>
      <c r="AQ12" s="29"/>
      <c r="AR12" s="131"/>
      <c r="AS12" s="124">
        <v>1</v>
      </c>
      <c r="AT12" s="29"/>
      <c r="AU12" s="29"/>
      <c r="AV12" s="29"/>
      <c r="AW12" s="113">
        <f t="shared" si="4"/>
      </c>
      <c r="AX12" s="124">
        <v>13</v>
      </c>
      <c r="AY12" s="29"/>
      <c r="AZ12" s="29"/>
      <c r="BA12" s="29"/>
      <c r="BB12" s="112">
        <f t="shared" si="5"/>
      </c>
      <c r="BC12" s="109">
        <v>0</v>
      </c>
      <c r="BD12" s="29"/>
      <c r="BE12" s="31"/>
      <c r="BF12" s="29"/>
      <c r="BG12" s="4"/>
    </row>
    <row r="13" spans="1:59" s="22" customFormat="1" ht="18.75" customHeight="1">
      <c r="A13" s="5" t="s">
        <v>8</v>
      </c>
      <c r="B13" s="9">
        <f t="shared" si="0"/>
        <v>11094</v>
      </c>
      <c r="C13" s="218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32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3"/>
      <c r="AF13" s="128">
        <v>738</v>
      </c>
      <c r="AG13" s="3"/>
      <c r="AH13" s="3"/>
      <c r="AI13" s="35"/>
      <c r="AJ13" s="29">
        <v>0</v>
      </c>
      <c r="AK13" s="29"/>
      <c r="AL13" s="29"/>
      <c r="AM13" s="259"/>
      <c r="AN13" s="124">
        <v>157</v>
      </c>
      <c r="AO13" s="29"/>
      <c r="AP13" s="29"/>
      <c r="AQ13" s="29"/>
      <c r="AR13" s="131"/>
      <c r="AS13" s="124">
        <v>0</v>
      </c>
      <c r="AT13" s="29"/>
      <c r="AU13" s="29"/>
      <c r="AV13" s="29"/>
      <c r="AW13" s="113">
        <f t="shared" si="4"/>
      </c>
      <c r="AX13" s="124">
        <v>0</v>
      </c>
      <c r="AY13" s="29"/>
      <c r="AZ13" s="29"/>
      <c r="BA13" s="29"/>
      <c r="BB13" s="112">
        <f t="shared" si="5"/>
      </c>
      <c r="BC13" s="108">
        <v>0</v>
      </c>
      <c r="BD13" s="29"/>
      <c r="BE13" s="31"/>
      <c r="BF13" s="29"/>
      <c r="BG13" s="29"/>
    </row>
    <row r="14" spans="1:59" s="22" customFormat="1" ht="15.75">
      <c r="A14" s="5" t="s">
        <v>9</v>
      </c>
      <c r="B14" s="9">
        <f t="shared" si="0"/>
        <v>15519</v>
      </c>
      <c r="C14" s="218">
        <f t="shared" si="1"/>
        <v>0</v>
      </c>
      <c r="D14" s="12">
        <f t="shared" si="2"/>
        <v>0</v>
      </c>
      <c r="E14" s="14">
        <v>0</v>
      </c>
      <c r="F14" s="219"/>
      <c r="G14" s="2"/>
      <c r="H14" s="4"/>
      <c r="I14" s="132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13"/>
      <c r="AF14" s="128">
        <v>414</v>
      </c>
      <c r="AG14" s="3"/>
      <c r="AH14" s="3"/>
      <c r="AI14" s="35"/>
      <c r="AJ14" s="29">
        <v>0</v>
      </c>
      <c r="AK14" s="29"/>
      <c r="AL14" s="29"/>
      <c r="AM14" s="259"/>
      <c r="AN14" s="124">
        <v>858</v>
      </c>
      <c r="AO14" s="29"/>
      <c r="AP14" s="29"/>
      <c r="AQ14" s="29"/>
      <c r="AR14" s="131"/>
      <c r="AS14" s="124">
        <v>0</v>
      </c>
      <c r="AT14" s="29"/>
      <c r="AU14" s="29"/>
      <c r="AV14" s="29"/>
      <c r="AW14" s="113">
        <f t="shared" si="4"/>
      </c>
      <c r="AX14" s="124">
        <v>0</v>
      </c>
      <c r="AY14" s="29"/>
      <c r="AZ14" s="29"/>
      <c r="BA14" s="29"/>
      <c r="BB14" s="112">
        <f t="shared" si="5"/>
      </c>
      <c r="BC14" s="108">
        <v>0</v>
      </c>
      <c r="BD14" s="29"/>
      <c r="BE14" s="31"/>
      <c r="BF14" s="29"/>
      <c r="BG14" s="29"/>
    </row>
    <row r="15" spans="1:59" s="22" customFormat="1" ht="15.75">
      <c r="A15" s="5" t="s">
        <v>10</v>
      </c>
      <c r="B15" s="9">
        <f t="shared" si="0"/>
        <v>11934</v>
      </c>
      <c r="C15" s="218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32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13"/>
      <c r="AF15" s="128">
        <v>434</v>
      </c>
      <c r="AG15" s="3"/>
      <c r="AH15" s="3"/>
      <c r="AI15" s="35"/>
      <c r="AJ15" s="29">
        <v>150</v>
      </c>
      <c r="AK15" s="29"/>
      <c r="AL15" s="29"/>
      <c r="AM15" s="259"/>
      <c r="AN15" s="124">
        <v>270</v>
      </c>
      <c r="AO15" s="29"/>
      <c r="AP15" s="29"/>
      <c r="AQ15" s="29"/>
      <c r="AR15" s="131"/>
      <c r="AS15" s="124">
        <v>0</v>
      </c>
      <c r="AT15" s="29"/>
      <c r="AU15" s="29"/>
      <c r="AV15" s="29"/>
      <c r="AW15" s="113">
        <f t="shared" si="4"/>
      </c>
      <c r="AX15" s="124">
        <v>0</v>
      </c>
      <c r="AY15" s="29"/>
      <c r="AZ15" s="29"/>
      <c r="BA15" s="29"/>
      <c r="BB15" s="112">
        <f t="shared" si="5"/>
      </c>
      <c r="BC15" s="108">
        <v>0</v>
      </c>
      <c r="BD15" s="29"/>
      <c r="BE15" s="31"/>
      <c r="BF15" s="29"/>
      <c r="BG15" s="29"/>
    </row>
    <row r="16" spans="1:59" s="22" customFormat="1" ht="15.75">
      <c r="A16" s="5" t="s">
        <v>21</v>
      </c>
      <c r="B16" s="9">
        <f t="shared" si="0"/>
        <v>15395</v>
      </c>
      <c r="C16" s="218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32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13"/>
      <c r="AF16" s="220">
        <v>0</v>
      </c>
      <c r="AG16" s="221"/>
      <c r="AH16" s="221"/>
      <c r="AI16" s="221"/>
      <c r="AJ16" s="29">
        <v>0</v>
      </c>
      <c r="AK16" s="29"/>
      <c r="AL16" s="29"/>
      <c r="AM16" s="259"/>
      <c r="AN16" s="124">
        <v>424</v>
      </c>
      <c r="AO16" s="29"/>
      <c r="AP16" s="29"/>
      <c r="AQ16" s="29"/>
      <c r="AR16" s="131"/>
      <c r="AS16" s="124">
        <v>0</v>
      </c>
      <c r="AT16" s="29"/>
      <c r="AU16" s="29"/>
      <c r="AV16" s="29"/>
      <c r="AW16" s="113">
        <f t="shared" si="4"/>
      </c>
      <c r="AX16" s="124">
        <v>0</v>
      </c>
      <c r="AY16" s="29"/>
      <c r="AZ16" s="29"/>
      <c r="BA16" s="29"/>
      <c r="BB16" s="112">
        <f t="shared" si="5"/>
      </c>
      <c r="BC16" s="108">
        <v>0</v>
      </c>
      <c r="BD16" s="29"/>
      <c r="BE16" s="31"/>
      <c r="BF16" s="29"/>
      <c r="BG16" s="29"/>
    </row>
    <row r="17" spans="1:59" s="22" customFormat="1" ht="15.75">
      <c r="A17" s="5" t="s">
        <v>11</v>
      </c>
      <c r="B17" s="9">
        <f t="shared" si="0"/>
        <v>4489</v>
      </c>
      <c r="C17" s="218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32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13"/>
      <c r="AF17" s="128">
        <v>263</v>
      </c>
      <c r="AG17" s="3"/>
      <c r="AH17" s="3"/>
      <c r="AI17" s="35"/>
      <c r="AJ17" s="29">
        <v>0</v>
      </c>
      <c r="AK17" s="29"/>
      <c r="AL17" s="29"/>
      <c r="AM17" s="259"/>
      <c r="AN17" s="124">
        <v>602</v>
      </c>
      <c r="AO17" s="29"/>
      <c r="AP17" s="29"/>
      <c r="AQ17" s="29"/>
      <c r="AR17" s="131">
        <f>IF(AQ17&gt;0,AQ17/AO17*10,"")</f>
      </c>
      <c r="AS17" s="124">
        <v>3</v>
      </c>
      <c r="AT17" s="29"/>
      <c r="AU17" s="29"/>
      <c r="AV17" s="29"/>
      <c r="AW17" s="113">
        <f t="shared" si="4"/>
      </c>
      <c r="AX17" s="124">
        <v>3</v>
      </c>
      <c r="AY17" s="29"/>
      <c r="AZ17" s="29"/>
      <c r="BA17" s="29"/>
      <c r="BB17" s="112">
        <f t="shared" si="5"/>
      </c>
      <c r="BC17" s="108">
        <v>0</v>
      </c>
      <c r="BD17" s="29"/>
      <c r="BE17" s="31"/>
      <c r="BF17" s="29"/>
      <c r="BG17" s="29"/>
    </row>
    <row r="18" spans="1:59" s="22" customFormat="1" ht="18" customHeight="1">
      <c r="A18" s="5" t="s">
        <v>12</v>
      </c>
      <c r="B18" s="9">
        <f t="shared" si="0"/>
        <v>7835</v>
      </c>
      <c r="C18" s="218">
        <f t="shared" si="1"/>
        <v>120</v>
      </c>
      <c r="D18" s="12">
        <f t="shared" si="2"/>
        <v>1.5315890236119976</v>
      </c>
      <c r="E18" s="14">
        <v>120</v>
      </c>
      <c r="F18" s="4">
        <v>120</v>
      </c>
      <c r="G18" s="2">
        <f>F18/E18*100</f>
        <v>100</v>
      </c>
      <c r="H18" s="4">
        <v>868</v>
      </c>
      <c r="I18" s="132">
        <f>H18/F18*10</f>
        <v>72.33333333333333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13"/>
      <c r="AF18" s="128">
        <v>0</v>
      </c>
      <c r="AG18" s="3"/>
      <c r="AH18" s="3"/>
      <c r="AI18" s="35"/>
      <c r="AJ18" s="29">
        <v>77</v>
      </c>
      <c r="AK18" s="29"/>
      <c r="AL18" s="29"/>
      <c r="AM18" s="259"/>
      <c r="AN18" s="124">
        <v>635</v>
      </c>
      <c r="AO18" s="29">
        <v>117</v>
      </c>
      <c r="AP18" s="31">
        <f>AO18/AN18*100</f>
        <v>18.425196850393704</v>
      </c>
      <c r="AQ18" s="29">
        <v>635</v>
      </c>
      <c r="AR18" s="113">
        <f>AQ18/AO18*10</f>
        <v>54.27350427350427</v>
      </c>
      <c r="AS18" s="124">
        <v>2</v>
      </c>
      <c r="AT18" s="29"/>
      <c r="AU18" s="29"/>
      <c r="AV18" s="29"/>
      <c r="AW18" s="113">
        <f t="shared" si="4"/>
      </c>
      <c r="AX18" s="124">
        <v>1</v>
      </c>
      <c r="AY18" s="29"/>
      <c r="AZ18" s="29"/>
      <c r="BA18" s="29"/>
      <c r="BB18" s="112">
        <f t="shared" si="5"/>
      </c>
      <c r="BC18" s="108">
        <v>3</v>
      </c>
      <c r="BD18" s="29"/>
      <c r="BE18" s="31"/>
      <c r="BF18" s="29"/>
      <c r="BG18" s="29"/>
    </row>
    <row r="19" spans="1:59" s="22" customFormat="1" ht="15.75">
      <c r="A19" s="5" t="s">
        <v>22</v>
      </c>
      <c r="B19" s="9">
        <f t="shared" si="0"/>
        <v>13880</v>
      </c>
      <c r="C19" s="218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32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13"/>
      <c r="AF19" s="128">
        <v>0</v>
      </c>
      <c r="AG19" s="3"/>
      <c r="AH19" s="3"/>
      <c r="AI19" s="35"/>
      <c r="AJ19" s="29">
        <v>147</v>
      </c>
      <c r="AK19" s="29"/>
      <c r="AL19" s="29"/>
      <c r="AM19" s="259"/>
      <c r="AN19" s="124">
        <v>315</v>
      </c>
      <c r="AO19" s="29"/>
      <c r="AP19" s="31"/>
      <c r="AQ19" s="29"/>
      <c r="AR19" s="113"/>
      <c r="AS19" s="124">
        <v>200</v>
      </c>
      <c r="AT19" s="29"/>
      <c r="AU19" s="29"/>
      <c r="AV19" s="29"/>
      <c r="AW19" s="113">
        <f t="shared" si="4"/>
      </c>
      <c r="AX19" s="124">
        <v>29</v>
      </c>
      <c r="AY19" s="29"/>
      <c r="AZ19" s="29"/>
      <c r="BA19" s="29"/>
      <c r="BB19" s="112">
        <f t="shared" si="5"/>
      </c>
      <c r="BC19" s="108">
        <v>0</v>
      </c>
      <c r="BD19" s="29"/>
      <c r="BE19" s="31"/>
      <c r="BF19" s="29"/>
      <c r="BG19" s="29"/>
    </row>
    <row r="20" spans="1:59" s="22" customFormat="1" ht="15.75">
      <c r="A20" s="5" t="s">
        <v>23</v>
      </c>
      <c r="B20" s="9">
        <f t="shared" si="0"/>
        <v>3058</v>
      </c>
      <c r="C20" s="218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32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31"/>
      <c r="AD20" s="32"/>
      <c r="AE20" s="113"/>
      <c r="AF20" s="128">
        <v>0</v>
      </c>
      <c r="AG20" s="3"/>
      <c r="AH20" s="3"/>
      <c r="AI20" s="35"/>
      <c r="AJ20" s="29">
        <v>0</v>
      </c>
      <c r="AK20" s="29"/>
      <c r="AL20" s="29"/>
      <c r="AM20" s="259"/>
      <c r="AN20" s="124">
        <v>947</v>
      </c>
      <c r="AO20" s="29"/>
      <c r="AP20" s="31"/>
      <c r="AQ20" s="29"/>
      <c r="AR20" s="113"/>
      <c r="AS20" s="124">
        <v>0</v>
      </c>
      <c r="AT20" s="29"/>
      <c r="AU20" s="29"/>
      <c r="AV20" s="29"/>
      <c r="AW20" s="113">
        <f t="shared" si="4"/>
      </c>
      <c r="AX20" s="124">
        <v>40</v>
      </c>
      <c r="AY20" s="29"/>
      <c r="AZ20" s="29"/>
      <c r="BA20" s="29"/>
      <c r="BB20" s="112">
        <f t="shared" si="5"/>
      </c>
      <c r="BC20" s="109">
        <v>0</v>
      </c>
      <c r="BD20" s="29"/>
      <c r="BE20" s="31"/>
      <c r="BF20" s="29"/>
      <c r="BG20" s="4"/>
    </row>
    <row r="21" spans="1:59" s="22" customFormat="1" ht="15.75">
      <c r="A21" s="5" t="s">
        <v>13</v>
      </c>
      <c r="B21" s="9">
        <f t="shared" si="0"/>
        <v>4586</v>
      </c>
      <c r="C21" s="218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32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31"/>
      <c r="AD21" s="32"/>
      <c r="AE21" s="113"/>
      <c r="AF21" s="128">
        <v>0</v>
      </c>
      <c r="AG21" s="3"/>
      <c r="AH21" s="3"/>
      <c r="AI21" s="35"/>
      <c r="AJ21" s="29">
        <v>0</v>
      </c>
      <c r="AK21" s="29"/>
      <c r="AL21" s="29"/>
      <c r="AM21" s="259"/>
      <c r="AN21" s="124">
        <v>0</v>
      </c>
      <c r="AO21" s="29"/>
      <c r="AP21" s="31"/>
      <c r="AQ21" s="29"/>
      <c r="AR21" s="113"/>
      <c r="AS21" s="124">
        <v>0</v>
      </c>
      <c r="AT21" s="29"/>
      <c r="AU21" s="29"/>
      <c r="AV21" s="29"/>
      <c r="AW21" s="113"/>
      <c r="AX21" s="124">
        <v>0</v>
      </c>
      <c r="AY21" s="29"/>
      <c r="AZ21" s="29"/>
      <c r="BA21" s="29"/>
      <c r="BB21" s="112">
        <f t="shared" si="5"/>
      </c>
      <c r="BC21" s="108">
        <v>0</v>
      </c>
      <c r="BD21" s="29"/>
      <c r="BE21" s="31"/>
      <c r="BF21" s="29"/>
      <c r="BG21" s="29"/>
    </row>
    <row r="22" spans="1:59" s="22" customFormat="1" ht="15.75">
      <c r="A22" s="5" t="s">
        <v>14</v>
      </c>
      <c r="B22" s="9">
        <f t="shared" si="0"/>
        <v>13330</v>
      </c>
      <c r="C22" s="218">
        <f t="shared" si="1"/>
        <v>11</v>
      </c>
      <c r="D22" s="12">
        <f t="shared" si="2"/>
        <v>0.08252063015753938</v>
      </c>
      <c r="E22" s="14">
        <v>0</v>
      </c>
      <c r="F22" s="4"/>
      <c r="G22" s="2"/>
      <c r="H22" s="4"/>
      <c r="I22" s="132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>
        <v>11</v>
      </c>
      <c r="AC22" s="31">
        <f>AB22/AA22*100</f>
        <v>5.188679245283019</v>
      </c>
      <c r="AD22" s="32">
        <v>11</v>
      </c>
      <c r="AE22" s="113">
        <f>AD22/AB22*10</f>
        <v>10</v>
      </c>
      <c r="AF22" s="128">
        <v>0</v>
      </c>
      <c r="AG22" s="3"/>
      <c r="AH22" s="3"/>
      <c r="AI22" s="35"/>
      <c r="AJ22" s="29">
        <v>0</v>
      </c>
      <c r="AK22" s="29"/>
      <c r="AL22" s="29"/>
      <c r="AM22" s="259"/>
      <c r="AN22" s="124">
        <v>1403</v>
      </c>
      <c r="AO22" s="29"/>
      <c r="AP22" s="31"/>
      <c r="AQ22" s="29"/>
      <c r="AR22" s="113"/>
      <c r="AS22" s="124">
        <v>3</v>
      </c>
      <c r="AT22" s="29"/>
      <c r="AU22" s="29"/>
      <c r="AV22" s="29"/>
      <c r="AW22" s="113">
        <f>IF(AV22&gt;0,AV22/AT22*10,"")</f>
      </c>
      <c r="AX22" s="124">
        <v>42</v>
      </c>
      <c r="AY22" s="29"/>
      <c r="AZ22" s="29"/>
      <c r="BA22" s="29"/>
      <c r="BB22" s="112">
        <f t="shared" si="5"/>
      </c>
      <c r="BC22" s="109">
        <v>0</v>
      </c>
      <c r="BD22" s="29"/>
      <c r="BE22" s="31"/>
      <c r="BF22" s="29"/>
      <c r="BG22" s="4">
        <f>IF(BF22&gt;0,BF22/BD22*10,"")</f>
      </c>
    </row>
    <row r="23" spans="1:59" s="22" customFormat="1" ht="15.75">
      <c r="A23" s="5" t="s">
        <v>24</v>
      </c>
      <c r="B23" s="9">
        <f t="shared" si="0"/>
        <v>21523</v>
      </c>
      <c r="C23" s="218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32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230"/>
      <c r="AD23" s="32"/>
      <c r="AE23" s="131"/>
      <c r="AF23" s="128">
        <v>0</v>
      </c>
      <c r="AG23" s="3"/>
      <c r="AH23" s="3"/>
      <c r="AI23" s="35"/>
      <c r="AJ23" s="29">
        <v>0</v>
      </c>
      <c r="AK23" s="29"/>
      <c r="AL23" s="29"/>
      <c r="AM23" s="259"/>
      <c r="AN23" s="124">
        <v>90</v>
      </c>
      <c r="AO23" s="29"/>
      <c r="AP23" s="31"/>
      <c r="AQ23" s="29"/>
      <c r="AR23" s="113"/>
      <c r="AS23" s="124">
        <v>670</v>
      </c>
      <c r="AT23" s="29">
        <v>32</v>
      </c>
      <c r="AU23" s="31">
        <f>AT23/AS23*100</f>
        <v>4.776119402985075</v>
      </c>
      <c r="AV23" s="29">
        <v>480</v>
      </c>
      <c r="AW23" s="113">
        <f>AV23/AT23*10</f>
        <v>150</v>
      </c>
      <c r="AX23" s="124">
        <v>145</v>
      </c>
      <c r="AY23" s="29"/>
      <c r="AZ23" s="29"/>
      <c r="BA23" s="29"/>
      <c r="BB23" s="112">
        <f t="shared" si="5"/>
      </c>
      <c r="BC23" s="109">
        <v>0</v>
      </c>
      <c r="BD23" s="29"/>
      <c r="BE23" s="31"/>
      <c r="BF23" s="29"/>
      <c r="BG23" s="4"/>
    </row>
    <row r="24" spans="1:59" s="22" customFormat="1" ht="15.75">
      <c r="A24" s="5" t="s">
        <v>15</v>
      </c>
      <c r="B24" s="9">
        <f t="shared" si="0"/>
        <v>31266</v>
      </c>
      <c r="C24" s="218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32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/>
      <c r="AC24" s="230"/>
      <c r="AD24" s="32"/>
      <c r="AE24" s="132"/>
      <c r="AF24" s="128">
        <v>30</v>
      </c>
      <c r="AG24" s="3"/>
      <c r="AH24" s="3"/>
      <c r="AI24" s="35"/>
      <c r="AJ24" s="29">
        <v>0</v>
      </c>
      <c r="AK24" s="29"/>
      <c r="AL24" s="29"/>
      <c r="AM24" s="259"/>
      <c r="AN24" s="124">
        <v>3342</v>
      </c>
      <c r="AO24" s="29"/>
      <c r="AP24" s="31"/>
      <c r="AQ24" s="29"/>
      <c r="AR24" s="113"/>
      <c r="AS24" s="124">
        <v>35</v>
      </c>
      <c r="AT24" s="29"/>
      <c r="AU24" s="29"/>
      <c r="AV24" s="29"/>
      <c r="AW24" s="113">
        <f>IF(AV24&gt;0,AV24/AT24*10,"")</f>
      </c>
      <c r="AX24" s="124">
        <v>0</v>
      </c>
      <c r="AY24" s="29"/>
      <c r="AZ24" s="29"/>
      <c r="BA24" s="29"/>
      <c r="BB24" s="113">
        <f t="shared" si="5"/>
      </c>
      <c r="BC24" s="108">
        <v>0</v>
      </c>
      <c r="BD24" s="29"/>
      <c r="BE24" s="31"/>
      <c r="BF24" s="29"/>
      <c r="BG24" s="4"/>
    </row>
    <row r="25" spans="1:59" s="22" customFormat="1" ht="16.5" thickBot="1">
      <c r="A25" s="15" t="s">
        <v>44</v>
      </c>
      <c r="B25" s="16"/>
      <c r="C25" s="222"/>
      <c r="D25" s="17"/>
      <c r="E25" s="36"/>
      <c r="F25" s="223"/>
      <c r="G25" s="224"/>
      <c r="H25" s="223"/>
      <c r="I25" s="133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20"/>
      <c r="AB25" s="120"/>
      <c r="AC25" s="120"/>
      <c r="AD25" s="120"/>
      <c r="AE25" s="133"/>
      <c r="AF25" s="128"/>
      <c r="AG25" s="3"/>
      <c r="AH25" s="3"/>
      <c r="AI25" s="35"/>
      <c r="AJ25" s="29"/>
      <c r="AK25" s="29"/>
      <c r="AL25" s="29"/>
      <c r="AM25" s="259"/>
      <c r="AN25" s="125"/>
      <c r="AO25" s="105"/>
      <c r="AP25" s="31"/>
      <c r="AQ25" s="105"/>
      <c r="AR25" s="114"/>
      <c r="AS25" s="125">
        <v>186</v>
      </c>
      <c r="AT25" s="105"/>
      <c r="AU25" s="105"/>
      <c r="AV25" s="105"/>
      <c r="AW25" s="114"/>
      <c r="AX25" s="125">
        <v>179</v>
      </c>
      <c r="AY25" s="105">
        <v>2</v>
      </c>
      <c r="AZ25" s="116">
        <f>AY25/AX25*100</f>
        <v>1.1173184357541899</v>
      </c>
      <c r="BA25" s="105">
        <v>120</v>
      </c>
      <c r="BB25" s="114">
        <f>BA25/AY25*10</f>
        <v>600</v>
      </c>
      <c r="BC25" s="109"/>
      <c r="BD25" s="29"/>
      <c r="BE25" s="31"/>
      <c r="BF25" s="29"/>
      <c r="BG25" s="4">
        <f>IF(BF25&gt;0,BF25/BD25*10,"")</f>
      </c>
    </row>
    <row r="26" spans="1:59" s="22" customFormat="1" ht="16.5" thickBot="1">
      <c r="A26" s="37" t="s">
        <v>26</v>
      </c>
      <c r="B26" s="18">
        <f>SUM(B4:B25)</f>
        <v>261730</v>
      </c>
      <c r="C26" s="225">
        <f>SUM(C4:C25)</f>
        <v>3876</v>
      </c>
      <c r="D26" s="19">
        <f t="shared" si="2"/>
        <v>1.4809154472165973</v>
      </c>
      <c r="E26" s="38">
        <f>SUM(E4:E24)</f>
        <v>3565</v>
      </c>
      <c r="F26" s="226">
        <f>SUM(F4:F24)</f>
        <v>3565</v>
      </c>
      <c r="G26" s="39">
        <f>F26/E26*100</f>
        <v>100</v>
      </c>
      <c r="H26" s="226">
        <f>SUM(H4:H24)</f>
        <v>5291</v>
      </c>
      <c r="I26" s="40">
        <f>H26/F26*10</f>
        <v>14.841514726507715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06">
        <f>SUM(AA4:AA24)</f>
        <v>7821</v>
      </c>
      <c r="AB26" s="106">
        <f>SUM(AB5:AB24)</f>
        <v>311</v>
      </c>
      <c r="AC26" s="135">
        <f>AB26/AA26*100</f>
        <v>3.9764735967267617</v>
      </c>
      <c r="AD26" s="106">
        <f>SUM(AD5:AD24)</f>
        <v>161</v>
      </c>
      <c r="AE26" s="134">
        <f>AD26/AB26*10</f>
        <v>5.176848874598071</v>
      </c>
      <c r="AF26" s="129">
        <f>SUM(AF5:AF24)</f>
        <v>4206</v>
      </c>
      <c r="AG26" s="46">
        <f>SUM(AG5:AG24)</f>
        <v>0</v>
      </c>
      <c r="AH26" s="46">
        <f>SUM(AH5:AH24)</f>
        <v>0</v>
      </c>
      <c r="AI26" s="47" t="e">
        <f>AH26/AG26*10</f>
        <v>#DIV/0!</v>
      </c>
      <c r="AJ26" s="42">
        <f>SUM(AJ4:AJ24)</f>
        <v>374</v>
      </c>
      <c r="AK26" s="42"/>
      <c r="AL26" s="42"/>
      <c r="AM26" s="263"/>
      <c r="AN26" s="126">
        <f>SUM(AN4:AN24)</f>
        <v>12146</v>
      </c>
      <c r="AO26" s="106">
        <f>SUM(AO4:AO24)</f>
        <v>117</v>
      </c>
      <c r="AP26" s="135">
        <f>AO26/AN26*100</f>
        <v>0.9632800922114276</v>
      </c>
      <c r="AQ26" s="106">
        <f>SUM(AQ4:AQ24)</f>
        <v>635</v>
      </c>
      <c r="AR26" s="134">
        <f>AQ26/AO26*10</f>
        <v>54.27350427350427</v>
      </c>
      <c r="AS26" s="261">
        <f>SUM(AS5:AS25)</f>
        <v>1433.4</v>
      </c>
      <c r="AT26" s="227">
        <f>SUM(AT5:AT24)</f>
        <v>32</v>
      </c>
      <c r="AU26" s="121">
        <f>AT26/AS26*100</f>
        <v>2.2324543044509557</v>
      </c>
      <c r="AV26" s="227">
        <f>SUM(AV5:AV24)</f>
        <v>480</v>
      </c>
      <c r="AW26" s="115">
        <f>IF(AV26&gt;0,AV26/AT26*10,"")</f>
        <v>150</v>
      </c>
      <c r="AX26" s="126">
        <f>SUM(AX4:AX25)</f>
        <v>1704.6</v>
      </c>
      <c r="AY26" s="106">
        <f>SUM(AY4:AY25)</f>
        <v>2</v>
      </c>
      <c r="AZ26" s="107">
        <f>AY26/AX26*100</f>
        <v>0.11732957878681216</v>
      </c>
      <c r="BA26" s="106">
        <f>SUM(BA4:BA25)</f>
        <v>120</v>
      </c>
      <c r="BB26" s="115">
        <f>BA26/AY26*10</f>
        <v>600</v>
      </c>
      <c r="BC26" s="110">
        <f>SUM(BC4:BC25)</f>
        <v>3</v>
      </c>
      <c r="BD26" s="42">
        <f>SUM(BD4:BD25)</f>
        <v>0</v>
      </c>
      <c r="BE26" s="48">
        <f>BD26/BC26*100</f>
        <v>0</v>
      </c>
      <c r="BF26" s="42">
        <f>SUM(BF4:BF25)</f>
        <v>0</v>
      </c>
      <c r="BG26" s="44" t="e">
        <f>BF26/BD26*10</f>
        <v>#DIV/0!</v>
      </c>
    </row>
    <row r="27" spans="1:59" s="22" customFormat="1" ht="16.5" thickBot="1">
      <c r="A27" s="247" t="s">
        <v>16</v>
      </c>
      <c r="B27" s="248">
        <f>E27+J27+O27+S27+W27+AA27+AF27+AJ27</f>
        <v>258745</v>
      </c>
      <c r="C27" s="248">
        <f>F27+K27+P27+T27+X27+AB27+AG27+AK27</f>
        <v>9161</v>
      </c>
      <c r="D27" s="249">
        <f>C27/B27*100</f>
        <v>3.540551508241705</v>
      </c>
      <c r="E27" s="250">
        <v>4563</v>
      </c>
      <c r="F27" s="251">
        <v>4563</v>
      </c>
      <c r="G27" s="252">
        <v>100</v>
      </c>
      <c r="H27" s="251">
        <v>5513</v>
      </c>
      <c r="I27" s="253">
        <v>12.081963620425158</v>
      </c>
      <c r="J27" s="254">
        <v>206908</v>
      </c>
      <c r="K27" s="255"/>
      <c r="L27" s="256"/>
      <c r="M27" s="255"/>
      <c r="N27" s="255"/>
      <c r="O27" s="255">
        <v>12560</v>
      </c>
      <c r="P27" s="255"/>
      <c r="Q27" s="255"/>
      <c r="R27" s="255"/>
      <c r="S27" s="255">
        <v>6658</v>
      </c>
      <c r="T27" s="255"/>
      <c r="U27" s="255"/>
      <c r="V27" s="255"/>
      <c r="W27" s="255">
        <v>12566</v>
      </c>
      <c r="X27" s="255"/>
      <c r="Y27" s="255"/>
      <c r="Z27" s="255"/>
      <c r="AA27" s="257">
        <v>8004</v>
      </c>
      <c r="AB27" s="257">
        <v>4598</v>
      </c>
      <c r="AC27" s="252">
        <v>57.44627686156921</v>
      </c>
      <c r="AD27" s="257">
        <v>3003</v>
      </c>
      <c r="AE27" s="253">
        <v>6.5311004784688995</v>
      </c>
      <c r="AF27" s="254">
        <v>7486</v>
      </c>
      <c r="AG27" s="255"/>
      <c r="AH27" s="255"/>
      <c r="AI27" s="255"/>
      <c r="AJ27" s="255">
        <v>0</v>
      </c>
      <c r="AK27" s="255"/>
      <c r="AL27" s="255"/>
      <c r="AM27" s="264"/>
      <c r="AN27" s="258">
        <v>9943</v>
      </c>
      <c r="AO27" s="257">
        <v>184</v>
      </c>
      <c r="AP27" s="252">
        <v>1.8505481243085586</v>
      </c>
      <c r="AQ27" s="257">
        <v>627</v>
      </c>
      <c r="AR27" s="265">
        <v>34.076086956521735</v>
      </c>
      <c r="AS27" s="258">
        <v>1514.8</v>
      </c>
      <c r="AT27" s="257">
        <v>0</v>
      </c>
      <c r="AU27" s="257">
        <v>0</v>
      </c>
      <c r="AV27" s="257">
        <v>0</v>
      </c>
      <c r="AW27" s="253">
        <v>0</v>
      </c>
      <c r="AX27" s="258">
        <v>1622.2</v>
      </c>
      <c r="AY27" s="257">
        <v>89.5</v>
      </c>
      <c r="AZ27" s="252">
        <v>5.517198865737887</v>
      </c>
      <c r="BA27" s="257">
        <v>1820</v>
      </c>
      <c r="BB27" s="253">
        <v>203.35195530726256</v>
      </c>
      <c r="BC27" s="111">
        <v>3</v>
      </c>
      <c r="BD27" s="49"/>
      <c r="BE27" s="50"/>
      <c r="BF27" s="49"/>
      <c r="BG27" s="49"/>
    </row>
    <row r="28" spans="10:54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</sheetData>
  <sheetProtection/>
  <mergeCells count="16">
    <mergeCell ref="A2:A3"/>
    <mergeCell ref="E2:I2"/>
    <mergeCell ref="AA2:AE2"/>
    <mergeCell ref="AF2:AI2"/>
    <mergeCell ref="J2:N2"/>
    <mergeCell ref="O2:R2"/>
    <mergeCell ref="S2:V2"/>
    <mergeCell ref="W2:Z2"/>
    <mergeCell ref="B1:AD1"/>
    <mergeCell ref="B2:D2"/>
    <mergeCell ref="BC2:BG2"/>
    <mergeCell ref="AJ2:AM2"/>
    <mergeCell ref="AN2:AR2"/>
    <mergeCell ref="AS2:AW2"/>
    <mergeCell ref="AX2:BB2"/>
    <mergeCell ref="AO1:AR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E35" sqref="E35"/>
    </sheetView>
  </sheetViews>
  <sheetFormatPr defaultColWidth="9.00390625" defaultRowHeight="12.75"/>
  <cols>
    <col min="1" max="1" width="20.75390625" style="267" customWidth="1"/>
    <col min="2" max="2" width="10.375" style="267" bestFit="1" customWidth="1"/>
    <col min="3" max="3" width="7.125" style="267" customWidth="1"/>
    <col min="4" max="4" width="6.00390625" style="267" customWidth="1"/>
    <col min="5" max="5" width="8.625" style="267" customWidth="1"/>
    <col min="6" max="6" width="6.75390625" style="267" customWidth="1"/>
    <col min="7" max="7" width="5.625" style="267" customWidth="1"/>
    <col min="8" max="8" width="8.625" style="267" customWidth="1"/>
    <col min="9" max="9" width="6.75390625" style="267" customWidth="1"/>
    <col min="10" max="10" width="6.625" style="267" customWidth="1"/>
    <col min="11" max="11" width="8.00390625" style="267" customWidth="1"/>
    <col min="12" max="12" width="5.75390625" style="267" customWidth="1"/>
    <col min="13" max="13" width="5.375" style="267" customWidth="1"/>
    <col min="14" max="14" width="8.375" style="267" customWidth="1"/>
    <col min="15" max="15" width="6.125" style="267" customWidth="1"/>
    <col min="16" max="16" width="5.875" style="267" customWidth="1"/>
    <col min="17" max="18" width="9.125" style="267" hidden="1" customWidth="1"/>
    <col min="19" max="19" width="6.625" style="267" hidden="1" customWidth="1"/>
    <col min="20" max="20" width="6.875" style="267" customWidth="1"/>
    <col min="21" max="21" width="6.625" style="267" customWidth="1"/>
    <col min="22" max="22" width="5.75390625" style="267" customWidth="1"/>
    <col min="23" max="16384" width="9.125" style="267" customWidth="1"/>
  </cols>
  <sheetData>
    <row r="1" spans="1:16" ht="18.75">
      <c r="A1" s="577" t="s">
        <v>84</v>
      </c>
      <c r="B1" s="577"/>
      <c r="C1" s="577"/>
      <c r="D1" s="577"/>
      <c r="E1" s="577"/>
      <c r="F1" s="577"/>
      <c r="G1" s="577"/>
      <c r="H1" s="577"/>
      <c r="I1" s="577"/>
      <c r="J1" s="577"/>
      <c r="K1" s="266"/>
      <c r="L1" s="266"/>
      <c r="M1" s="266"/>
      <c r="N1" s="578">
        <v>43696</v>
      </c>
      <c r="O1" s="579"/>
      <c r="P1" s="579"/>
    </row>
    <row r="2" spans="1:16" ht="16.5" thickBot="1">
      <c r="A2" s="268"/>
      <c r="B2" s="268"/>
      <c r="C2" s="268"/>
      <c r="D2" s="268"/>
      <c r="E2" s="269"/>
      <c r="F2" s="268"/>
      <c r="G2" s="268"/>
      <c r="H2" s="268"/>
      <c r="I2" s="268"/>
      <c r="J2" s="268"/>
      <c r="K2" s="268"/>
      <c r="L2" s="268"/>
      <c r="M2" s="268"/>
      <c r="N2" s="270"/>
      <c r="O2" s="270"/>
      <c r="P2" s="270"/>
    </row>
    <row r="3" spans="1:22" ht="27" customHeight="1">
      <c r="A3" s="580" t="s">
        <v>17</v>
      </c>
      <c r="B3" s="582" t="s">
        <v>85</v>
      </c>
      <c r="C3" s="583"/>
      <c r="D3" s="584"/>
      <c r="E3" s="574" t="s">
        <v>46</v>
      </c>
      <c r="F3" s="575"/>
      <c r="G3" s="576"/>
      <c r="H3" s="585" t="s">
        <v>47</v>
      </c>
      <c r="I3" s="575"/>
      <c r="J3" s="586"/>
      <c r="K3" s="574" t="s">
        <v>86</v>
      </c>
      <c r="L3" s="575"/>
      <c r="M3" s="576"/>
      <c r="N3" s="574" t="s">
        <v>27</v>
      </c>
      <c r="O3" s="575"/>
      <c r="P3" s="576"/>
      <c r="Q3" s="574" t="s">
        <v>87</v>
      </c>
      <c r="R3" s="575"/>
      <c r="S3" s="576"/>
      <c r="T3" s="574" t="s">
        <v>87</v>
      </c>
      <c r="U3" s="575"/>
      <c r="V3" s="576"/>
    </row>
    <row r="4" spans="1:22" ht="80.25" customHeight="1" thickBot="1">
      <c r="A4" s="581"/>
      <c r="B4" s="304" t="s">
        <v>88</v>
      </c>
      <c r="C4" s="283" t="s">
        <v>89</v>
      </c>
      <c r="D4" s="284" t="s">
        <v>1</v>
      </c>
      <c r="E4" s="304" t="s">
        <v>88</v>
      </c>
      <c r="F4" s="283" t="s">
        <v>89</v>
      </c>
      <c r="G4" s="284" t="s">
        <v>1</v>
      </c>
      <c r="H4" s="302" t="s">
        <v>88</v>
      </c>
      <c r="I4" s="283" t="s">
        <v>89</v>
      </c>
      <c r="J4" s="327" t="s">
        <v>1</v>
      </c>
      <c r="K4" s="304" t="s">
        <v>88</v>
      </c>
      <c r="L4" s="283" t="s">
        <v>89</v>
      </c>
      <c r="M4" s="284" t="s">
        <v>1</v>
      </c>
      <c r="N4" s="304" t="s">
        <v>88</v>
      </c>
      <c r="O4" s="283" t="s">
        <v>89</v>
      </c>
      <c r="P4" s="284" t="s">
        <v>1</v>
      </c>
      <c r="Q4" s="304" t="s">
        <v>88</v>
      </c>
      <c r="R4" s="283" t="s">
        <v>89</v>
      </c>
      <c r="S4" s="284" t="s">
        <v>1</v>
      </c>
      <c r="T4" s="304" t="s">
        <v>88</v>
      </c>
      <c r="U4" s="283" t="s">
        <v>89</v>
      </c>
      <c r="V4" s="284" t="s">
        <v>1</v>
      </c>
    </row>
    <row r="5" spans="1:22" ht="15.75">
      <c r="A5" s="298" t="s">
        <v>2</v>
      </c>
      <c r="B5" s="305">
        <f>E5+H5+K5</f>
        <v>325</v>
      </c>
      <c r="C5" s="273">
        <f aca="true" t="shared" si="0" ref="B5:C25">F5+I5+L5</f>
        <v>0</v>
      </c>
      <c r="D5" s="307">
        <f>C5/B5*100</f>
        <v>0</v>
      </c>
      <c r="E5" s="317">
        <v>325</v>
      </c>
      <c r="F5" s="278"/>
      <c r="G5" s="318"/>
      <c r="H5" s="313">
        <v>0</v>
      </c>
      <c r="I5" s="279"/>
      <c r="J5" s="328"/>
      <c r="K5" s="334">
        <v>0</v>
      </c>
      <c r="L5" s="280"/>
      <c r="M5" s="335"/>
      <c r="N5" s="317">
        <v>150</v>
      </c>
      <c r="O5" s="279"/>
      <c r="P5" s="335"/>
      <c r="Q5" s="347"/>
      <c r="R5" s="281"/>
      <c r="S5" s="282"/>
      <c r="T5" s="317"/>
      <c r="U5" s="279"/>
      <c r="V5" s="335"/>
    </row>
    <row r="6" spans="1:22" ht="15.75">
      <c r="A6" s="299" t="s">
        <v>79</v>
      </c>
      <c r="B6" s="306">
        <f>E6+H6+K6</f>
        <v>2520</v>
      </c>
      <c r="C6" s="273">
        <f t="shared" si="0"/>
        <v>0</v>
      </c>
      <c r="D6" s="307">
        <f>C6/B6*100</f>
        <v>0</v>
      </c>
      <c r="E6" s="319">
        <v>2520</v>
      </c>
      <c r="F6" s="274"/>
      <c r="G6" s="320"/>
      <c r="H6" s="314">
        <v>0</v>
      </c>
      <c r="I6" s="271"/>
      <c r="J6" s="329"/>
      <c r="K6" s="319">
        <v>0</v>
      </c>
      <c r="L6" s="275"/>
      <c r="M6" s="320"/>
      <c r="N6" s="339">
        <v>2520</v>
      </c>
      <c r="O6" s="271"/>
      <c r="P6" s="340"/>
      <c r="Q6" s="348"/>
      <c r="R6" s="272"/>
      <c r="S6" s="277"/>
      <c r="T6" s="339"/>
      <c r="U6" s="271"/>
      <c r="V6" s="340"/>
    </row>
    <row r="7" spans="1:22" ht="15.75">
      <c r="A7" s="299" t="s">
        <v>80</v>
      </c>
      <c r="B7" s="306">
        <f t="shared" si="0"/>
        <v>9785</v>
      </c>
      <c r="C7" s="273">
        <f t="shared" si="0"/>
        <v>156</v>
      </c>
      <c r="D7" s="307">
        <f>C7/B7*100</f>
        <v>1.594276954522228</v>
      </c>
      <c r="E7" s="319">
        <v>8485</v>
      </c>
      <c r="F7" s="274"/>
      <c r="G7" s="320"/>
      <c r="H7" s="314">
        <v>1300</v>
      </c>
      <c r="I7" s="271">
        <v>156</v>
      </c>
      <c r="J7" s="329">
        <f>I7/H7*100</f>
        <v>12</v>
      </c>
      <c r="K7" s="319">
        <v>0</v>
      </c>
      <c r="L7" s="275"/>
      <c r="M7" s="336"/>
      <c r="N7" s="341">
        <v>0</v>
      </c>
      <c r="O7" s="276"/>
      <c r="P7" s="336"/>
      <c r="Q7" s="348"/>
      <c r="R7" s="272"/>
      <c r="S7" s="277"/>
      <c r="T7" s="341"/>
      <c r="U7" s="276"/>
      <c r="V7" s="336"/>
    </row>
    <row r="8" spans="1:22" ht="15.75">
      <c r="A8" s="299" t="s">
        <v>3</v>
      </c>
      <c r="B8" s="306">
        <f t="shared" si="0"/>
        <v>2630</v>
      </c>
      <c r="C8" s="273">
        <f t="shared" si="0"/>
        <v>100</v>
      </c>
      <c r="D8" s="307">
        <f>C8/B8*100</f>
        <v>3.802281368821293</v>
      </c>
      <c r="E8" s="319">
        <v>2245</v>
      </c>
      <c r="F8" s="274"/>
      <c r="G8" s="320"/>
      <c r="H8" s="314">
        <v>305</v>
      </c>
      <c r="I8" s="271">
        <v>100</v>
      </c>
      <c r="J8" s="329">
        <f>I8/H8*100</f>
        <v>32.78688524590164</v>
      </c>
      <c r="K8" s="334">
        <v>80</v>
      </c>
      <c r="L8" s="275"/>
      <c r="M8" s="320"/>
      <c r="N8" s="341">
        <v>0</v>
      </c>
      <c r="O8" s="276"/>
      <c r="P8" s="336"/>
      <c r="Q8" s="348"/>
      <c r="R8" s="272"/>
      <c r="S8" s="277"/>
      <c r="T8" s="341"/>
      <c r="U8" s="276"/>
      <c r="V8" s="336"/>
    </row>
    <row r="9" spans="1:22" s="22" customFormat="1" ht="15.75">
      <c r="A9" s="353" t="s">
        <v>4</v>
      </c>
      <c r="B9" s="354">
        <f t="shared" si="0"/>
        <v>12480</v>
      </c>
      <c r="C9" s="355">
        <f t="shared" si="0"/>
        <v>0</v>
      </c>
      <c r="D9" s="356">
        <f aca="true" t="shared" si="1" ref="D9:D25">C9/B9*100</f>
        <v>0</v>
      </c>
      <c r="E9" s="187">
        <v>12480</v>
      </c>
      <c r="F9" s="357"/>
      <c r="G9" s="358"/>
      <c r="H9" s="359">
        <v>0</v>
      </c>
      <c r="I9" s="360"/>
      <c r="J9" s="361"/>
      <c r="K9" s="187">
        <v>0</v>
      </c>
      <c r="L9" s="362"/>
      <c r="M9" s="363"/>
      <c r="N9" s="364">
        <v>1500</v>
      </c>
      <c r="O9" s="365">
        <v>759</v>
      </c>
      <c r="P9" s="363">
        <f>O9/N9*100</f>
        <v>50.6</v>
      </c>
      <c r="Q9" s="366"/>
      <c r="R9" s="229"/>
      <c r="S9" s="367"/>
      <c r="T9" s="364"/>
      <c r="U9" s="365"/>
      <c r="V9" s="363"/>
    </row>
    <row r="10" spans="1:22" s="22" customFormat="1" ht="15.75">
      <c r="A10" s="353" t="s">
        <v>90</v>
      </c>
      <c r="B10" s="354">
        <f t="shared" si="0"/>
        <v>15209</v>
      </c>
      <c r="C10" s="355">
        <f t="shared" si="0"/>
        <v>300</v>
      </c>
      <c r="D10" s="356">
        <f t="shared" si="1"/>
        <v>1.9725162732592543</v>
      </c>
      <c r="E10" s="187">
        <v>14302</v>
      </c>
      <c r="F10" s="357"/>
      <c r="G10" s="358"/>
      <c r="H10" s="359">
        <v>907</v>
      </c>
      <c r="I10" s="360">
        <v>300</v>
      </c>
      <c r="J10" s="361">
        <f>I10/H10*100</f>
        <v>33.0760749724366</v>
      </c>
      <c r="K10" s="187">
        <v>0</v>
      </c>
      <c r="L10" s="362"/>
      <c r="M10" s="363"/>
      <c r="N10" s="364">
        <v>0</v>
      </c>
      <c r="O10" s="365"/>
      <c r="P10" s="363"/>
      <c r="Q10" s="366"/>
      <c r="R10" s="229"/>
      <c r="S10" s="367"/>
      <c r="T10" s="364"/>
      <c r="U10" s="365"/>
      <c r="V10" s="363"/>
    </row>
    <row r="11" spans="1:22" s="22" customFormat="1" ht="15.75">
      <c r="A11" s="353" t="s">
        <v>5</v>
      </c>
      <c r="B11" s="354">
        <f t="shared" si="0"/>
        <v>20548</v>
      </c>
      <c r="C11" s="355">
        <f t="shared" si="0"/>
        <v>770</v>
      </c>
      <c r="D11" s="356">
        <f t="shared" si="1"/>
        <v>3.747323340471092</v>
      </c>
      <c r="E11" s="187">
        <v>20548</v>
      </c>
      <c r="F11" s="357">
        <v>770</v>
      </c>
      <c r="G11" s="358">
        <f>F11/E11*100</f>
        <v>3.747323340471092</v>
      </c>
      <c r="H11" s="359">
        <v>0</v>
      </c>
      <c r="I11" s="360"/>
      <c r="J11" s="361"/>
      <c r="K11" s="368">
        <v>0</v>
      </c>
      <c r="L11" s="362"/>
      <c r="M11" s="363"/>
      <c r="N11" s="364">
        <v>0</v>
      </c>
      <c r="O11" s="365"/>
      <c r="P11" s="363"/>
      <c r="Q11" s="366"/>
      <c r="R11" s="229"/>
      <c r="S11" s="367"/>
      <c r="T11" s="364"/>
      <c r="U11" s="365"/>
      <c r="V11" s="363"/>
    </row>
    <row r="12" spans="1:22" s="22" customFormat="1" ht="15.75">
      <c r="A12" s="353" t="s">
        <v>6</v>
      </c>
      <c r="B12" s="354">
        <f t="shared" si="0"/>
        <v>41583</v>
      </c>
      <c r="C12" s="355">
        <f t="shared" si="0"/>
        <v>0</v>
      </c>
      <c r="D12" s="356">
        <f t="shared" si="1"/>
        <v>0</v>
      </c>
      <c r="E12" s="187">
        <v>39515</v>
      </c>
      <c r="F12" s="357"/>
      <c r="G12" s="358"/>
      <c r="H12" s="359">
        <v>2068</v>
      </c>
      <c r="I12" s="360"/>
      <c r="J12" s="361"/>
      <c r="K12" s="187">
        <v>0</v>
      </c>
      <c r="L12" s="362"/>
      <c r="M12" s="363"/>
      <c r="N12" s="364">
        <v>0</v>
      </c>
      <c r="O12" s="365"/>
      <c r="P12" s="363"/>
      <c r="Q12" s="366"/>
      <c r="R12" s="229"/>
      <c r="S12" s="367"/>
      <c r="T12" s="364"/>
      <c r="U12" s="365"/>
      <c r="V12" s="363"/>
    </row>
    <row r="13" spans="1:22" s="22" customFormat="1" ht="15.75">
      <c r="A13" s="353" t="s">
        <v>7</v>
      </c>
      <c r="B13" s="354">
        <f t="shared" si="0"/>
        <v>12886</v>
      </c>
      <c r="C13" s="355">
        <f t="shared" si="0"/>
        <v>0</v>
      </c>
      <c r="D13" s="356">
        <f t="shared" si="1"/>
        <v>0</v>
      </c>
      <c r="E13" s="187">
        <v>12456</v>
      </c>
      <c r="F13" s="357"/>
      <c r="G13" s="358"/>
      <c r="H13" s="359">
        <v>430</v>
      </c>
      <c r="I13" s="360"/>
      <c r="J13" s="361"/>
      <c r="K13" s="187">
        <v>0</v>
      </c>
      <c r="L13" s="362"/>
      <c r="M13" s="363"/>
      <c r="N13" s="364">
        <v>0</v>
      </c>
      <c r="O13" s="365"/>
      <c r="P13" s="363"/>
      <c r="Q13" s="366"/>
      <c r="R13" s="229"/>
      <c r="S13" s="367"/>
      <c r="T13" s="364"/>
      <c r="U13" s="365"/>
      <c r="V13" s="363"/>
    </row>
    <row r="14" spans="1:22" s="22" customFormat="1" ht="15.75">
      <c r="A14" s="353" t="s">
        <v>8</v>
      </c>
      <c r="B14" s="354">
        <f t="shared" si="0"/>
        <v>13443</v>
      </c>
      <c r="C14" s="355">
        <f t="shared" si="0"/>
        <v>0</v>
      </c>
      <c r="D14" s="356">
        <f t="shared" si="1"/>
        <v>0</v>
      </c>
      <c r="E14" s="187">
        <v>13443</v>
      </c>
      <c r="F14" s="357"/>
      <c r="G14" s="358"/>
      <c r="H14" s="359">
        <v>0</v>
      </c>
      <c r="I14" s="360"/>
      <c r="J14" s="361"/>
      <c r="K14" s="368">
        <v>0</v>
      </c>
      <c r="L14" s="362"/>
      <c r="M14" s="363"/>
      <c r="N14" s="364">
        <v>0</v>
      </c>
      <c r="O14" s="365"/>
      <c r="P14" s="363"/>
      <c r="Q14" s="366"/>
      <c r="R14" s="229"/>
      <c r="S14" s="367"/>
      <c r="T14" s="364"/>
      <c r="U14" s="365"/>
      <c r="V14" s="363"/>
    </row>
    <row r="15" spans="1:22" s="22" customFormat="1" ht="15.75">
      <c r="A15" s="353" t="s">
        <v>9</v>
      </c>
      <c r="B15" s="354">
        <f t="shared" si="0"/>
        <v>10270</v>
      </c>
      <c r="C15" s="355">
        <f t="shared" si="0"/>
        <v>1116</v>
      </c>
      <c r="D15" s="356">
        <f t="shared" si="1"/>
        <v>10.8666017526777</v>
      </c>
      <c r="E15" s="187">
        <v>9670</v>
      </c>
      <c r="F15" s="357"/>
      <c r="G15" s="358"/>
      <c r="H15" s="359">
        <v>600</v>
      </c>
      <c r="I15" s="360">
        <v>1116</v>
      </c>
      <c r="J15" s="361">
        <f>I15/H15*100</f>
        <v>186</v>
      </c>
      <c r="K15" s="187">
        <v>0</v>
      </c>
      <c r="L15" s="362"/>
      <c r="M15" s="363"/>
      <c r="N15" s="364">
        <v>0</v>
      </c>
      <c r="O15" s="365"/>
      <c r="P15" s="363"/>
      <c r="Q15" s="366"/>
      <c r="R15" s="229"/>
      <c r="S15" s="367"/>
      <c r="T15" s="364"/>
      <c r="U15" s="365"/>
      <c r="V15" s="363"/>
    </row>
    <row r="16" spans="1:22" s="22" customFormat="1" ht="15.75">
      <c r="A16" s="353" t="s">
        <v>10</v>
      </c>
      <c r="B16" s="354">
        <f t="shared" si="0"/>
        <v>7030</v>
      </c>
      <c r="C16" s="355">
        <f t="shared" si="0"/>
        <v>0</v>
      </c>
      <c r="D16" s="356">
        <f t="shared" si="1"/>
        <v>0</v>
      </c>
      <c r="E16" s="187">
        <v>6830</v>
      </c>
      <c r="F16" s="357"/>
      <c r="G16" s="358"/>
      <c r="H16" s="359">
        <v>200</v>
      </c>
      <c r="I16" s="360"/>
      <c r="J16" s="361"/>
      <c r="K16" s="187">
        <v>0</v>
      </c>
      <c r="L16" s="362"/>
      <c r="M16" s="358"/>
      <c r="N16" s="364">
        <v>0</v>
      </c>
      <c r="O16" s="365"/>
      <c r="P16" s="363"/>
      <c r="Q16" s="366"/>
      <c r="R16" s="229"/>
      <c r="S16" s="367"/>
      <c r="T16" s="364"/>
      <c r="U16" s="365"/>
      <c r="V16" s="363"/>
    </row>
    <row r="17" spans="1:22" s="22" customFormat="1" ht="15.75">
      <c r="A17" s="353" t="s">
        <v>81</v>
      </c>
      <c r="B17" s="369">
        <f t="shared" si="0"/>
        <v>14782</v>
      </c>
      <c r="C17" s="355">
        <f t="shared" si="0"/>
        <v>500</v>
      </c>
      <c r="D17" s="356">
        <f t="shared" si="1"/>
        <v>3.3824922202678938</v>
      </c>
      <c r="E17" s="187">
        <v>14782</v>
      </c>
      <c r="F17" s="357">
        <v>500</v>
      </c>
      <c r="G17" s="358">
        <f>F17/E17*100</f>
        <v>3.3824922202678938</v>
      </c>
      <c r="H17" s="359">
        <v>0</v>
      </c>
      <c r="I17" s="360"/>
      <c r="J17" s="370"/>
      <c r="K17" s="368">
        <v>0</v>
      </c>
      <c r="L17" s="362"/>
      <c r="M17" s="358"/>
      <c r="N17" s="364">
        <v>0</v>
      </c>
      <c r="O17" s="365"/>
      <c r="P17" s="363"/>
      <c r="Q17" s="366"/>
      <c r="R17" s="229"/>
      <c r="S17" s="367"/>
      <c r="T17" s="364"/>
      <c r="U17" s="365"/>
      <c r="V17" s="363"/>
    </row>
    <row r="18" spans="1:22" s="22" customFormat="1" ht="15.75">
      <c r="A18" s="353" t="s">
        <v>11</v>
      </c>
      <c r="B18" s="354">
        <f t="shared" si="0"/>
        <v>4023</v>
      </c>
      <c r="C18" s="355">
        <f t="shared" si="0"/>
        <v>0</v>
      </c>
      <c r="D18" s="356">
        <f t="shared" si="1"/>
        <v>0</v>
      </c>
      <c r="E18" s="187">
        <v>3993</v>
      </c>
      <c r="F18" s="357"/>
      <c r="G18" s="358"/>
      <c r="H18" s="359">
        <v>0</v>
      </c>
      <c r="I18" s="360"/>
      <c r="J18" s="370"/>
      <c r="K18" s="187">
        <v>30</v>
      </c>
      <c r="L18" s="362"/>
      <c r="M18" s="363"/>
      <c r="N18" s="364">
        <v>0</v>
      </c>
      <c r="O18" s="365"/>
      <c r="P18" s="363"/>
      <c r="Q18" s="366"/>
      <c r="R18" s="229"/>
      <c r="S18" s="367"/>
      <c r="T18" s="364"/>
      <c r="U18" s="365"/>
      <c r="V18" s="363"/>
    </row>
    <row r="19" spans="1:22" s="22" customFormat="1" ht="15.75">
      <c r="A19" s="353" t="s">
        <v>12</v>
      </c>
      <c r="B19" s="354">
        <f t="shared" si="0"/>
        <v>10510</v>
      </c>
      <c r="C19" s="355">
        <f t="shared" si="0"/>
        <v>0</v>
      </c>
      <c r="D19" s="356">
        <f t="shared" si="1"/>
        <v>0</v>
      </c>
      <c r="E19" s="187">
        <v>8660</v>
      </c>
      <c r="F19" s="357"/>
      <c r="G19" s="358"/>
      <c r="H19" s="359">
        <v>1850</v>
      </c>
      <c r="I19" s="360"/>
      <c r="J19" s="370"/>
      <c r="K19" s="187">
        <v>0</v>
      </c>
      <c r="L19" s="362"/>
      <c r="M19" s="358"/>
      <c r="N19" s="364">
        <v>450</v>
      </c>
      <c r="O19" s="365"/>
      <c r="P19" s="363"/>
      <c r="Q19" s="366"/>
      <c r="R19" s="229"/>
      <c r="S19" s="367"/>
      <c r="T19" s="364"/>
      <c r="U19" s="365"/>
      <c r="V19" s="363"/>
    </row>
    <row r="20" spans="1:22" s="22" customFormat="1" ht="15.75">
      <c r="A20" s="353" t="s">
        <v>91</v>
      </c>
      <c r="B20" s="354">
        <f t="shared" si="0"/>
        <v>15472</v>
      </c>
      <c r="C20" s="355">
        <f t="shared" si="0"/>
        <v>0</v>
      </c>
      <c r="D20" s="356">
        <f t="shared" si="1"/>
        <v>0</v>
      </c>
      <c r="E20" s="187">
        <v>15297</v>
      </c>
      <c r="F20" s="357"/>
      <c r="G20" s="358"/>
      <c r="H20" s="359">
        <v>175</v>
      </c>
      <c r="I20" s="360"/>
      <c r="J20" s="370"/>
      <c r="K20" s="368">
        <v>0</v>
      </c>
      <c r="L20" s="362"/>
      <c r="M20" s="363"/>
      <c r="N20" s="364">
        <v>0</v>
      </c>
      <c r="O20" s="365"/>
      <c r="P20" s="363"/>
      <c r="Q20" s="366"/>
      <c r="R20" s="229"/>
      <c r="S20" s="367"/>
      <c r="T20" s="364"/>
      <c r="U20" s="365"/>
      <c r="V20" s="363"/>
    </row>
    <row r="21" spans="1:22" s="22" customFormat="1" ht="15.75">
      <c r="A21" s="353" t="s">
        <v>82</v>
      </c>
      <c r="B21" s="354">
        <f t="shared" si="0"/>
        <v>21104</v>
      </c>
      <c r="C21" s="355">
        <f t="shared" si="0"/>
        <v>4000</v>
      </c>
      <c r="D21" s="356">
        <f t="shared" si="1"/>
        <v>18.953752843062926</v>
      </c>
      <c r="E21" s="187">
        <v>21104</v>
      </c>
      <c r="F21" s="357">
        <v>4000</v>
      </c>
      <c r="G21" s="358">
        <f>F21/E21*100</f>
        <v>18.953752843062926</v>
      </c>
      <c r="H21" s="359">
        <v>0</v>
      </c>
      <c r="I21" s="360"/>
      <c r="J21" s="370"/>
      <c r="K21" s="187">
        <v>0</v>
      </c>
      <c r="L21" s="362"/>
      <c r="M21" s="358"/>
      <c r="N21" s="364">
        <v>0</v>
      </c>
      <c r="O21" s="365"/>
      <c r="P21" s="363"/>
      <c r="Q21" s="366"/>
      <c r="R21" s="229"/>
      <c r="S21" s="367"/>
      <c r="T21" s="364"/>
      <c r="U21" s="365"/>
      <c r="V21" s="363"/>
    </row>
    <row r="22" spans="1:22" s="22" customFormat="1" ht="15.75">
      <c r="A22" s="353" t="s">
        <v>13</v>
      </c>
      <c r="B22" s="354">
        <f t="shared" si="0"/>
        <v>7294</v>
      </c>
      <c r="C22" s="355">
        <f t="shared" si="0"/>
        <v>160</v>
      </c>
      <c r="D22" s="356">
        <f t="shared" si="1"/>
        <v>2.1935837674801206</v>
      </c>
      <c r="E22" s="187">
        <v>6764</v>
      </c>
      <c r="F22" s="357"/>
      <c r="G22" s="358"/>
      <c r="H22" s="359">
        <v>530</v>
      </c>
      <c r="I22" s="360">
        <v>160</v>
      </c>
      <c r="J22" s="370">
        <f>I22/H22*100</f>
        <v>30.18867924528302</v>
      </c>
      <c r="K22" s="187">
        <v>0</v>
      </c>
      <c r="L22" s="362"/>
      <c r="M22" s="363"/>
      <c r="N22" s="164">
        <v>0</v>
      </c>
      <c r="O22" s="360"/>
      <c r="P22" s="363"/>
      <c r="Q22" s="366"/>
      <c r="R22" s="229"/>
      <c r="S22" s="367"/>
      <c r="T22" s="164"/>
      <c r="U22" s="360"/>
      <c r="V22" s="363"/>
    </row>
    <row r="23" spans="1:22" s="22" customFormat="1" ht="15.75">
      <c r="A23" s="353" t="s">
        <v>14</v>
      </c>
      <c r="B23" s="354">
        <f t="shared" si="0"/>
        <v>18000</v>
      </c>
      <c r="C23" s="355">
        <f t="shared" si="0"/>
        <v>717</v>
      </c>
      <c r="D23" s="356">
        <f t="shared" si="1"/>
        <v>3.9833333333333334</v>
      </c>
      <c r="E23" s="187">
        <v>17250</v>
      </c>
      <c r="F23" s="357">
        <v>537</v>
      </c>
      <c r="G23" s="358">
        <f>F23/E23*100</f>
        <v>3.1130434782608694</v>
      </c>
      <c r="H23" s="359">
        <v>750</v>
      </c>
      <c r="I23" s="360">
        <v>180</v>
      </c>
      <c r="J23" s="370">
        <f>I23/H23*100</f>
        <v>24</v>
      </c>
      <c r="K23" s="368">
        <v>0</v>
      </c>
      <c r="L23" s="362"/>
      <c r="M23" s="363"/>
      <c r="N23" s="164">
        <v>0</v>
      </c>
      <c r="O23" s="360"/>
      <c r="P23" s="363"/>
      <c r="Q23" s="366"/>
      <c r="R23" s="229"/>
      <c r="S23" s="367"/>
      <c r="T23" s="164"/>
      <c r="U23" s="360">
        <v>45</v>
      </c>
      <c r="V23" s="363"/>
    </row>
    <row r="24" spans="1:22" ht="15.75">
      <c r="A24" s="299" t="s">
        <v>83</v>
      </c>
      <c r="B24" s="306">
        <f t="shared" si="0"/>
        <v>16330</v>
      </c>
      <c r="C24" s="273">
        <f t="shared" si="0"/>
        <v>0</v>
      </c>
      <c r="D24" s="307">
        <f t="shared" si="1"/>
        <v>0</v>
      </c>
      <c r="E24" s="319">
        <v>16330</v>
      </c>
      <c r="F24" s="274"/>
      <c r="G24" s="320"/>
      <c r="H24" s="314">
        <v>0</v>
      </c>
      <c r="I24" s="271"/>
      <c r="J24" s="330"/>
      <c r="K24" s="319">
        <v>0</v>
      </c>
      <c r="L24" s="275"/>
      <c r="M24" s="336"/>
      <c r="N24" s="342">
        <v>0</v>
      </c>
      <c r="O24" s="271"/>
      <c r="P24" s="336"/>
      <c r="Q24" s="348"/>
      <c r="R24" s="272"/>
      <c r="S24" s="277"/>
      <c r="T24" s="342"/>
      <c r="U24" s="271"/>
      <c r="V24" s="336"/>
    </row>
    <row r="25" spans="1:22" ht="16.5" thickBot="1">
      <c r="A25" s="300" t="s">
        <v>15</v>
      </c>
      <c r="B25" s="308">
        <f t="shared" si="0"/>
        <v>28918</v>
      </c>
      <c r="C25" s="273">
        <f t="shared" si="0"/>
        <v>228</v>
      </c>
      <c r="D25" s="307">
        <f t="shared" si="1"/>
        <v>0.7884362680683311</v>
      </c>
      <c r="E25" s="321">
        <v>26349</v>
      </c>
      <c r="F25" s="285">
        <v>228</v>
      </c>
      <c r="G25" s="320">
        <f>F25/E25*100</f>
        <v>0.8653079813275646</v>
      </c>
      <c r="H25" s="315">
        <v>2569</v>
      </c>
      <c r="I25" s="286"/>
      <c r="J25" s="331"/>
      <c r="K25" s="319">
        <v>0</v>
      </c>
      <c r="L25" s="287"/>
      <c r="M25" s="322"/>
      <c r="N25" s="343">
        <v>200</v>
      </c>
      <c r="O25" s="286"/>
      <c r="P25" s="344"/>
      <c r="Q25" s="349"/>
      <c r="R25" s="288"/>
      <c r="S25" s="289"/>
      <c r="T25" s="343"/>
      <c r="U25" s="286"/>
      <c r="V25" s="344"/>
    </row>
    <row r="26" spans="1:22" ht="16.5" thickBot="1">
      <c r="A26" s="301" t="s">
        <v>78</v>
      </c>
      <c r="B26" s="309">
        <f>SUM(E26,H26,K26)</f>
        <v>285142</v>
      </c>
      <c r="C26" s="294">
        <f>SUM(C6:C25)</f>
        <v>8047</v>
      </c>
      <c r="D26" s="310">
        <f>C26/B26*100</f>
        <v>2.8221026716513173</v>
      </c>
      <c r="E26" s="323">
        <f>SUM(E5:E25)</f>
        <v>273348</v>
      </c>
      <c r="F26" s="295">
        <f>SUM(F6:F25)</f>
        <v>6035</v>
      </c>
      <c r="G26" s="324">
        <f>F26/E26*100</f>
        <v>2.2078083615025537</v>
      </c>
      <c r="H26" s="316">
        <f>SUM(H5:H25)</f>
        <v>11684</v>
      </c>
      <c r="I26" s="295">
        <f>SUM(I6:I25)</f>
        <v>2012</v>
      </c>
      <c r="J26" s="332">
        <f>I26/H26*100</f>
        <v>17.220130092434097</v>
      </c>
      <c r="K26" s="323">
        <f>SUM(K5:K25)</f>
        <v>110</v>
      </c>
      <c r="L26" s="295">
        <f>SUM(L6:L25)</f>
        <v>0</v>
      </c>
      <c r="M26" s="337">
        <f>L26/K26*100</f>
        <v>0</v>
      </c>
      <c r="N26" s="345">
        <f>SUM(N5:N25)</f>
        <v>4820</v>
      </c>
      <c r="O26" s="295">
        <f>SUM(O6:O25)</f>
        <v>759</v>
      </c>
      <c r="P26" s="346">
        <f>O26/N26*100</f>
        <v>15.746887966804978</v>
      </c>
      <c r="Q26" s="323">
        <f>SUM(Q5:Q25)</f>
        <v>0</v>
      </c>
      <c r="R26" s="296">
        <f>SUM(R5:R25)</f>
        <v>0</v>
      </c>
      <c r="S26" s="297">
        <v>0</v>
      </c>
      <c r="T26" s="523">
        <f>SUM(T5:T25)</f>
        <v>0</v>
      </c>
      <c r="U26" s="524">
        <f>SUM(U5:U25)</f>
        <v>45</v>
      </c>
      <c r="V26" s="525"/>
    </row>
    <row r="27" spans="1:22" ht="16.5" thickBot="1">
      <c r="A27" s="350" t="s">
        <v>16</v>
      </c>
      <c r="B27" s="311">
        <v>264231</v>
      </c>
      <c r="C27" s="290">
        <v>3225</v>
      </c>
      <c r="D27" s="312">
        <v>1.2205229515083393</v>
      </c>
      <c r="E27" s="325">
        <v>250231</v>
      </c>
      <c r="F27" s="291">
        <v>818</v>
      </c>
      <c r="G27" s="326">
        <v>0.326897946297621</v>
      </c>
      <c r="H27" s="303">
        <v>13570</v>
      </c>
      <c r="I27" s="291">
        <v>2407</v>
      </c>
      <c r="J27" s="333">
        <v>17.737656595431098</v>
      </c>
      <c r="K27" s="338">
        <v>430</v>
      </c>
      <c r="L27" s="292">
        <v>0</v>
      </c>
      <c r="M27" s="293">
        <v>0</v>
      </c>
      <c r="N27" s="325">
        <v>9650</v>
      </c>
      <c r="O27" s="291">
        <v>2102</v>
      </c>
      <c r="P27" s="293">
        <v>21.78238341968912</v>
      </c>
      <c r="Q27" s="338">
        <v>0</v>
      </c>
      <c r="R27" s="292">
        <v>149</v>
      </c>
      <c r="S27" s="293"/>
      <c r="T27" s="325">
        <v>0</v>
      </c>
      <c r="U27" s="291">
        <v>149</v>
      </c>
      <c r="V27" s="293"/>
    </row>
  </sheetData>
  <sheetProtection/>
  <mergeCells count="10">
    <mergeCell ref="T3:V3"/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J27" sqref="J27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7.7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607" t="s">
        <v>94</v>
      </c>
      <c r="B1" s="608"/>
      <c r="C1" s="608"/>
      <c r="D1" s="608"/>
      <c r="E1" s="608"/>
      <c r="F1" s="608"/>
      <c r="G1" s="609"/>
      <c r="H1" s="593">
        <v>43696</v>
      </c>
      <c r="I1" s="594"/>
    </row>
    <row r="2" spans="1:9" ht="19.5" thickBot="1">
      <c r="A2" s="372"/>
      <c r="F2" s="595"/>
      <c r="G2" s="595"/>
      <c r="H2" s="596"/>
      <c r="I2" s="596"/>
    </row>
    <row r="3" spans="1:12" ht="18.75">
      <c r="A3" s="597" t="s">
        <v>95</v>
      </c>
      <c r="B3" s="600" t="s">
        <v>96</v>
      </c>
      <c r="C3" s="601"/>
      <c r="D3" s="601"/>
      <c r="E3" s="601"/>
      <c r="F3" s="601"/>
      <c r="G3" s="601"/>
      <c r="H3" s="601"/>
      <c r="I3" s="602"/>
      <c r="J3" s="587" t="s">
        <v>97</v>
      </c>
      <c r="K3" s="588"/>
      <c r="L3" s="589"/>
    </row>
    <row r="4" spans="1:12" ht="19.5" thickBot="1">
      <c r="A4" s="598"/>
      <c r="B4" s="603" t="s">
        <v>98</v>
      </c>
      <c r="C4" s="604"/>
      <c r="D4" s="604"/>
      <c r="E4" s="605"/>
      <c r="F4" s="603" t="s">
        <v>99</v>
      </c>
      <c r="G4" s="604"/>
      <c r="H4" s="604"/>
      <c r="I4" s="606"/>
      <c r="J4" s="590"/>
      <c r="K4" s="591"/>
      <c r="L4" s="592"/>
    </row>
    <row r="5" spans="1:12" ht="19.5" thickBot="1">
      <c r="A5" s="599"/>
      <c r="B5" s="373" t="s">
        <v>100</v>
      </c>
      <c r="C5" s="374" t="s">
        <v>101</v>
      </c>
      <c r="D5" s="374" t="s">
        <v>102</v>
      </c>
      <c r="E5" s="375" t="s">
        <v>1</v>
      </c>
      <c r="F5" s="373" t="s">
        <v>100</v>
      </c>
      <c r="G5" s="374" t="s">
        <v>101</v>
      </c>
      <c r="H5" s="374" t="s">
        <v>102</v>
      </c>
      <c r="I5" s="376" t="s">
        <v>1</v>
      </c>
      <c r="J5" s="377" t="s">
        <v>100</v>
      </c>
      <c r="K5" s="378" t="s">
        <v>103</v>
      </c>
      <c r="L5" s="379" t="s">
        <v>1</v>
      </c>
    </row>
    <row r="6" spans="1:12" ht="18.75">
      <c r="A6" s="380" t="s">
        <v>2</v>
      </c>
      <c r="B6" s="381">
        <v>299</v>
      </c>
      <c r="C6" s="382">
        <v>299</v>
      </c>
      <c r="D6" s="382">
        <v>299</v>
      </c>
      <c r="E6" s="383">
        <f aca="true" t="shared" si="0" ref="E6:E27">D6/B6*100</f>
        <v>100</v>
      </c>
      <c r="F6" s="384"/>
      <c r="G6" s="385"/>
      <c r="H6" s="385"/>
      <c r="I6" s="386"/>
      <c r="J6" s="387">
        <v>800</v>
      </c>
      <c r="K6" s="388">
        <v>475</v>
      </c>
      <c r="L6" s="389">
        <f aca="true" t="shared" si="1" ref="L6:L14">K6/J6*100</f>
        <v>59.375</v>
      </c>
    </row>
    <row r="7" spans="1:12" ht="18.75">
      <c r="A7" s="390" t="s">
        <v>18</v>
      </c>
      <c r="B7" s="391">
        <v>2978</v>
      </c>
      <c r="C7" s="392">
        <v>2978</v>
      </c>
      <c r="D7" s="392">
        <v>2978</v>
      </c>
      <c r="E7" s="393">
        <f t="shared" si="0"/>
        <v>100</v>
      </c>
      <c r="F7" s="394">
        <v>4599</v>
      </c>
      <c r="G7" s="395">
        <v>4180</v>
      </c>
      <c r="H7" s="395">
        <v>4180</v>
      </c>
      <c r="I7" s="393">
        <f aca="true" t="shared" si="2" ref="I7:I27">H7/F7*100</f>
        <v>90.88932376603609</v>
      </c>
      <c r="J7" s="394">
        <v>4770</v>
      </c>
      <c r="K7" s="396">
        <v>650</v>
      </c>
      <c r="L7" s="389">
        <f t="shared" si="1"/>
        <v>13.626834381551362</v>
      </c>
    </row>
    <row r="8" spans="1:12" ht="18.75">
      <c r="A8" s="390" t="s">
        <v>19</v>
      </c>
      <c r="B8" s="391">
        <v>3451</v>
      </c>
      <c r="C8" s="392">
        <v>3451</v>
      </c>
      <c r="D8" s="392">
        <v>3451</v>
      </c>
      <c r="E8" s="393">
        <f t="shared" si="0"/>
        <v>100</v>
      </c>
      <c r="F8" s="394">
        <v>2795</v>
      </c>
      <c r="G8" s="395">
        <v>2795</v>
      </c>
      <c r="H8" s="395">
        <v>2795</v>
      </c>
      <c r="I8" s="393">
        <f t="shared" si="2"/>
        <v>100</v>
      </c>
      <c r="J8" s="394">
        <v>8116</v>
      </c>
      <c r="K8" s="396">
        <v>1420</v>
      </c>
      <c r="L8" s="389">
        <f t="shared" si="1"/>
        <v>17.496303597831446</v>
      </c>
    </row>
    <row r="9" spans="1:12" ht="18.75">
      <c r="A9" s="390" t="s">
        <v>3</v>
      </c>
      <c r="B9" s="391">
        <v>3553</v>
      </c>
      <c r="C9" s="392">
        <v>3553</v>
      </c>
      <c r="D9" s="392">
        <v>3553</v>
      </c>
      <c r="E9" s="393">
        <f t="shared" si="0"/>
        <v>100</v>
      </c>
      <c r="F9" s="394">
        <v>3125</v>
      </c>
      <c r="G9" s="395">
        <v>3125</v>
      </c>
      <c r="H9" s="395">
        <v>3125</v>
      </c>
      <c r="I9" s="393">
        <f t="shared" si="2"/>
        <v>100</v>
      </c>
      <c r="J9" s="394">
        <v>8866</v>
      </c>
      <c r="K9" s="396">
        <v>1240</v>
      </c>
      <c r="L9" s="397">
        <f t="shared" si="1"/>
        <v>13.986013986013987</v>
      </c>
    </row>
    <row r="10" spans="1:12" ht="18.75">
      <c r="A10" s="390" t="s">
        <v>4</v>
      </c>
      <c r="B10" s="391">
        <v>1122</v>
      </c>
      <c r="C10" s="392">
        <v>1122</v>
      </c>
      <c r="D10" s="392">
        <v>1122</v>
      </c>
      <c r="E10" s="393">
        <f t="shared" si="0"/>
        <v>100</v>
      </c>
      <c r="F10" s="394">
        <v>376</v>
      </c>
      <c r="G10" s="395">
        <v>376</v>
      </c>
      <c r="H10" s="395">
        <v>376</v>
      </c>
      <c r="I10" s="393">
        <f t="shared" si="2"/>
        <v>100</v>
      </c>
      <c r="J10" s="394">
        <v>26996</v>
      </c>
      <c r="K10" s="396">
        <v>620</v>
      </c>
      <c r="L10" s="397">
        <f t="shared" si="1"/>
        <v>2.296636538746481</v>
      </c>
    </row>
    <row r="11" spans="1:12" ht="18.75">
      <c r="A11" s="390" t="s">
        <v>20</v>
      </c>
      <c r="B11" s="391">
        <v>3230</v>
      </c>
      <c r="C11" s="392">
        <v>3230</v>
      </c>
      <c r="D11" s="392">
        <v>3230</v>
      </c>
      <c r="E11" s="393">
        <f t="shared" si="0"/>
        <v>100</v>
      </c>
      <c r="F11" s="394">
        <v>8426</v>
      </c>
      <c r="G11" s="395">
        <v>6200</v>
      </c>
      <c r="H11" s="395">
        <v>5580</v>
      </c>
      <c r="I11" s="393">
        <f t="shared" si="2"/>
        <v>66.22359363873724</v>
      </c>
      <c r="J11" s="394">
        <v>20955</v>
      </c>
      <c r="K11" s="396">
        <v>7100</v>
      </c>
      <c r="L11" s="397">
        <f t="shared" si="1"/>
        <v>33.882128370317346</v>
      </c>
    </row>
    <row r="12" spans="1:12" ht="18.75">
      <c r="A12" s="390" t="s">
        <v>5</v>
      </c>
      <c r="B12" s="391">
        <v>3911</v>
      </c>
      <c r="C12" s="392">
        <v>3911</v>
      </c>
      <c r="D12" s="392">
        <v>3911</v>
      </c>
      <c r="E12" s="393">
        <f t="shared" si="0"/>
        <v>100</v>
      </c>
      <c r="F12" s="394">
        <v>3792</v>
      </c>
      <c r="G12" s="395">
        <v>2654</v>
      </c>
      <c r="H12" s="395">
        <v>2654</v>
      </c>
      <c r="I12" s="393">
        <f t="shared" si="2"/>
        <v>69.98945147679325</v>
      </c>
      <c r="J12" s="394">
        <v>27225</v>
      </c>
      <c r="K12" s="396">
        <v>3250</v>
      </c>
      <c r="L12" s="397">
        <f t="shared" si="1"/>
        <v>11.937557392102846</v>
      </c>
    </row>
    <row r="13" spans="1:12" ht="18.75">
      <c r="A13" s="390" t="s">
        <v>6</v>
      </c>
      <c r="B13" s="391">
        <v>1508</v>
      </c>
      <c r="C13" s="392">
        <v>1508</v>
      </c>
      <c r="D13" s="392">
        <v>1508</v>
      </c>
      <c r="E13" s="393">
        <f t="shared" si="0"/>
        <v>100</v>
      </c>
      <c r="F13" s="394">
        <v>3091</v>
      </c>
      <c r="G13" s="395">
        <v>2424</v>
      </c>
      <c r="H13" s="395">
        <v>2424</v>
      </c>
      <c r="I13" s="393">
        <f t="shared" si="2"/>
        <v>78.42122290520867</v>
      </c>
      <c r="J13" s="394">
        <v>63973</v>
      </c>
      <c r="K13" s="396">
        <v>2500</v>
      </c>
      <c r="L13" s="397">
        <f t="shared" si="1"/>
        <v>3.9078986447407504</v>
      </c>
    </row>
    <row r="14" spans="1:12" ht="18.75">
      <c r="A14" s="390" t="s">
        <v>7</v>
      </c>
      <c r="B14" s="391">
        <v>2107</v>
      </c>
      <c r="C14" s="392">
        <v>1740</v>
      </c>
      <c r="D14" s="392">
        <v>1740</v>
      </c>
      <c r="E14" s="393">
        <f t="shared" si="0"/>
        <v>82.58186995728524</v>
      </c>
      <c r="F14" s="394">
        <v>1448</v>
      </c>
      <c r="G14" s="395">
        <v>883</v>
      </c>
      <c r="H14" s="395">
        <v>883</v>
      </c>
      <c r="I14" s="393">
        <f t="shared" si="2"/>
        <v>60.98066298342542</v>
      </c>
      <c r="J14" s="394">
        <v>17382</v>
      </c>
      <c r="K14" s="396">
        <v>850</v>
      </c>
      <c r="L14" s="397">
        <f t="shared" si="1"/>
        <v>4.8901162121735124</v>
      </c>
    </row>
    <row r="15" spans="1:12" ht="18.75">
      <c r="A15" s="390" t="s">
        <v>8</v>
      </c>
      <c r="B15" s="391">
        <v>455</v>
      </c>
      <c r="C15" s="392">
        <v>455</v>
      </c>
      <c r="D15" s="392">
        <v>455</v>
      </c>
      <c r="E15" s="393">
        <f t="shared" si="0"/>
        <v>100</v>
      </c>
      <c r="F15" s="394">
        <v>1447</v>
      </c>
      <c r="G15" s="395">
        <v>1447</v>
      </c>
      <c r="H15" s="395">
        <v>1447</v>
      </c>
      <c r="I15" s="393">
        <f t="shared" si="2"/>
        <v>100</v>
      </c>
      <c r="J15" s="394">
        <v>18821</v>
      </c>
      <c r="K15" s="396">
        <v>2250</v>
      </c>
      <c r="L15" s="397">
        <f>K15/J15*100</f>
        <v>11.954731417034164</v>
      </c>
    </row>
    <row r="16" spans="1:12" ht="18.75">
      <c r="A16" s="390" t="s">
        <v>9</v>
      </c>
      <c r="B16" s="391">
        <v>3063</v>
      </c>
      <c r="C16" s="392">
        <v>3063</v>
      </c>
      <c r="D16" s="392">
        <v>3063</v>
      </c>
      <c r="E16" s="393">
        <f t="shared" si="0"/>
        <v>100</v>
      </c>
      <c r="F16" s="394">
        <v>920</v>
      </c>
      <c r="G16" s="395">
        <v>920</v>
      </c>
      <c r="H16" s="395">
        <v>920</v>
      </c>
      <c r="I16" s="393">
        <f t="shared" si="2"/>
        <v>100</v>
      </c>
      <c r="J16" s="394">
        <v>25319</v>
      </c>
      <c r="K16" s="396">
        <v>6730</v>
      </c>
      <c r="L16" s="397">
        <f>K16/J16*100</f>
        <v>26.58082862672301</v>
      </c>
    </row>
    <row r="17" spans="1:12" ht="18.75">
      <c r="A17" s="390" t="s">
        <v>10</v>
      </c>
      <c r="B17" s="391">
        <v>1899</v>
      </c>
      <c r="C17" s="392">
        <v>1899</v>
      </c>
      <c r="D17" s="392">
        <v>1899</v>
      </c>
      <c r="E17" s="393">
        <f t="shared" si="0"/>
        <v>100</v>
      </c>
      <c r="F17" s="394">
        <v>323</v>
      </c>
      <c r="G17" s="395">
        <v>323</v>
      </c>
      <c r="H17" s="395">
        <v>323</v>
      </c>
      <c r="I17" s="393">
        <f t="shared" si="2"/>
        <v>100</v>
      </c>
      <c r="J17" s="394">
        <v>13600</v>
      </c>
      <c r="K17" s="396">
        <v>1200</v>
      </c>
      <c r="L17" s="397">
        <f>K17/J17*100</f>
        <v>8.823529411764707</v>
      </c>
    </row>
    <row r="18" spans="1:12" ht="18.75">
      <c r="A18" s="390" t="s">
        <v>21</v>
      </c>
      <c r="B18" s="391">
        <v>4581</v>
      </c>
      <c r="C18" s="392">
        <v>4581</v>
      </c>
      <c r="D18" s="392">
        <v>4581</v>
      </c>
      <c r="E18" s="393">
        <f t="shared" si="0"/>
        <v>100</v>
      </c>
      <c r="F18" s="394">
        <v>6554</v>
      </c>
      <c r="G18" s="395">
        <v>784</v>
      </c>
      <c r="H18" s="395">
        <v>784</v>
      </c>
      <c r="I18" s="393">
        <f t="shared" si="2"/>
        <v>11.962160512664022</v>
      </c>
      <c r="J18" s="394">
        <v>33848</v>
      </c>
      <c r="K18" s="396">
        <v>7009</v>
      </c>
      <c r="L18" s="397">
        <f>K18/J18*100</f>
        <v>20.70727960293075</v>
      </c>
    </row>
    <row r="19" spans="1:12" ht="18.75">
      <c r="A19" s="390" t="s">
        <v>11</v>
      </c>
      <c r="B19" s="391">
        <v>2222</v>
      </c>
      <c r="C19" s="392">
        <v>2222</v>
      </c>
      <c r="D19" s="392">
        <v>2222</v>
      </c>
      <c r="E19" s="393">
        <f t="shared" si="0"/>
        <v>100</v>
      </c>
      <c r="F19" s="394">
        <v>2625</v>
      </c>
      <c r="G19" s="395">
        <v>2625</v>
      </c>
      <c r="H19" s="395">
        <v>2625</v>
      </c>
      <c r="I19" s="393">
        <f t="shared" si="2"/>
        <v>100</v>
      </c>
      <c r="J19" s="394">
        <v>19575</v>
      </c>
      <c r="K19" s="396">
        <v>1333</v>
      </c>
      <c r="L19" s="397">
        <f>K19/J19*100</f>
        <v>6.80970625798212</v>
      </c>
    </row>
    <row r="20" spans="1:12" ht="18.75">
      <c r="A20" s="390" t="s">
        <v>12</v>
      </c>
      <c r="B20" s="391">
        <v>2321</v>
      </c>
      <c r="C20" s="392">
        <v>2321</v>
      </c>
      <c r="D20" s="392">
        <v>2321</v>
      </c>
      <c r="E20" s="393">
        <f t="shared" si="0"/>
        <v>100</v>
      </c>
      <c r="F20" s="394">
        <v>2945</v>
      </c>
      <c r="G20" s="395">
        <v>2945</v>
      </c>
      <c r="H20" s="395">
        <v>2945</v>
      </c>
      <c r="I20" s="393">
        <f t="shared" si="2"/>
        <v>100</v>
      </c>
      <c r="J20" s="394">
        <v>23004</v>
      </c>
      <c r="K20" s="396"/>
      <c r="L20" s="397"/>
    </row>
    <row r="21" spans="1:12" ht="18.75">
      <c r="A21" s="390" t="s">
        <v>22</v>
      </c>
      <c r="B21" s="391">
        <v>1057</v>
      </c>
      <c r="C21" s="392">
        <v>1057</v>
      </c>
      <c r="D21" s="392">
        <v>1057</v>
      </c>
      <c r="E21" s="393">
        <f t="shared" si="0"/>
        <v>100</v>
      </c>
      <c r="F21" s="394">
        <v>3409</v>
      </c>
      <c r="G21" s="396">
        <v>3409</v>
      </c>
      <c r="H21" s="395">
        <v>3409</v>
      </c>
      <c r="I21" s="393">
        <f t="shared" si="2"/>
        <v>100</v>
      </c>
      <c r="J21" s="394">
        <v>50885</v>
      </c>
      <c r="K21" s="396">
        <v>1600</v>
      </c>
      <c r="L21" s="397">
        <f>K21/J21*100</f>
        <v>3.1443450918738334</v>
      </c>
    </row>
    <row r="22" spans="1:12" ht="18.75">
      <c r="A22" s="390" t="s">
        <v>23</v>
      </c>
      <c r="B22" s="391">
        <v>4412</v>
      </c>
      <c r="C22" s="392">
        <v>4412</v>
      </c>
      <c r="D22" s="392">
        <v>4412</v>
      </c>
      <c r="E22" s="393">
        <f t="shared" si="0"/>
        <v>100</v>
      </c>
      <c r="F22" s="394">
        <v>2880</v>
      </c>
      <c r="G22" s="395">
        <v>1600</v>
      </c>
      <c r="H22" s="395">
        <v>1600</v>
      </c>
      <c r="I22" s="393">
        <f t="shared" si="2"/>
        <v>55.55555555555556</v>
      </c>
      <c r="J22" s="394">
        <v>21591</v>
      </c>
      <c r="K22" s="396"/>
      <c r="L22" s="397"/>
    </row>
    <row r="23" spans="1:12" ht="18.75">
      <c r="A23" s="390" t="s">
        <v>13</v>
      </c>
      <c r="B23" s="391">
        <v>3301</v>
      </c>
      <c r="C23" s="392">
        <v>3301</v>
      </c>
      <c r="D23" s="392">
        <v>3301</v>
      </c>
      <c r="E23" s="393">
        <f t="shared" si="0"/>
        <v>100</v>
      </c>
      <c r="F23" s="394">
        <v>883</v>
      </c>
      <c r="G23" s="395">
        <v>883</v>
      </c>
      <c r="H23" s="395">
        <v>883</v>
      </c>
      <c r="I23" s="393">
        <f t="shared" si="2"/>
        <v>100</v>
      </c>
      <c r="J23" s="394">
        <v>12126</v>
      </c>
      <c r="K23" s="396"/>
      <c r="L23" s="397"/>
    </row>
    <row r="24" spans="1:12" ht="18.75">
      <c r="A24" s="390" t="s">
        <v>14</v>
      </c>
      <c r="B24" s="391">
        <v>3710</v>
      </c>
      <c r="C24" s="392">
        <v>3710</v>
      </c>
      <c r="D24" s="392">
        <v>3710</v>
      </c>
      <c r="E24" s="393">
        <f t="shared" si="0"/>
        <v>100</v>
      </c>
      <c r="F24" s="394">
        <v>1551</v>
      </c>
      <c r="G24" s="395">
        <v>1551</v>
      </c>
      <c r="H24" s="395">
        <v>1551</v>
      </c>
      <c r="I24" s="393">
        <f t="shared" si="2"/>
        <v>100</v>
      </c>
      <c r="J24" s="394">
        <v>27000</v>
      </c>
      <c r="K24" s="396">
        <v>27000</v>
      </c>
      <c r="L24" s="397">
        <f>K24/J24*100</f>
        <v>100</v>
      </c>
    </row>
    <row r="25" spans="1:12" ht="18.75">
      <c r="A25" s="390" t="s">
        <v>24</v>
      </c>
      <c r="B25" s="391">
        <v>2913</v>
      </c>
      <c r="C25" s="392">
        <v>2913</v>
      </c>
      <c r="D25" s="392">
        <v>2913</v>
      </c>
      <c r="E25" s="393">
        <f t="shared" si="0"/>
        <v>100</v>
      </c>
      <c r="F25" s="394">
        <v>1376</v>
      </c>
      <c r="G25" s="395">
        <v>1376</v>
      </c>
      <c r="H25" s="395">
        <v>1376</v>
      </c>
      <c r="I25" s="393">
        <f t="shared" si="2"/>
        <v>100</v>
      </c>
      <c r="J25" s="394">
        <v>68491</v>
      </c>
      <c r="K25" s="396">
        <v>4000</v>
      </c>
      <c r="L25" s="397">
        <f>K25/J25*100</f>
        <v>5.840183381758187</v>
      </c>
    </row>
    <row r="26" spans="1:12" ht="19.5" thickBot="1">
      <c r="A26" s="398" t="s">
        <v>15</v>
      </c>
      <c r="B26" s="399">
        <v>4167</v>
      </c>
      <c r="C26" s="400">
        <v>4167</v>
      </c>
      <c r="D26" s="400">
        <v>4167</v>
      </c>
      <c r="E26" s="401">
        <f t="shared" si="0"/>
        <v>100</v>
      </c>
      <c r="F26" s="402">
        <v>3502</v>
      </c>
      <c r="G26" s="403">
        <v>3502</v>
      </c>
      <c r="H26" s="403">
        <v>3502</v>
      </c>
      <c r="I26" s="401">
        <f t="shared" si="2"/>
        <v>100</v>
      </c>
      <c r="J26" s="404">
        <v>59320.799999999996</v>
      </c>
      <c r="K26" s="405">
        <v>12068</v>
      </c>
      <c r="L26" s="397">
        <f>K26/J26*100</f>
        <v>20.343623147361466</v>
      </c>
    </row>
    <row r="27" spans="1:12" ht="19.5" thickBot="1">
      <c r="A27" s="406" t="s">
        <v>78</v>
      </c>
      <c r="B27" s="407">
        <f>SUM(B6:B26)</f>
        <v>56260</v>
      </c>
      <c r="C27" s="408">
        <f>SUM(C6:C26)</f>
        <v>55893</v>
      </c>
      <c r="D27" s="408">
        <f>SUM(D6:D26)</f>
        <v>55893</v>
      </c>
      <c r="E27" s="409">
        <f t="shared" si="0"/>
        <v>99.34767152506221</v>
      </c>
      <c r="F27" s="410">
        <f>SUM(F6:F26)</f>
        <v>56067</v>
      </c>
      <c r="G27" s="411">
        <f>SUM(G6:G26)</f>
        <v>44002</v>
      </c>
      <c r="H27" s="411">
        <f>SUM(H6:H26)</f>
        <v>43382</v>
      </c>
      <c r="I27" s="409">
        <f t="shared" si="2"/>
        <v>77.37528314338202</v>
      </c>
      <c r="J27" s="412">
        <f>SUM(J6:J26)</f>
        <v>552663.8</v>
      </c>
      <c r="K27" s="411">
        <f>SUM(K6:K26)</f>
        <v>81295</v>
      </c>
      <c r="L27" s="413">
        <f>K27/J27*100</f>
        <v>14.709666165940305</v>
      </c>
    </row>
    <row r="28" spans="1:12" ht="18" customHeight="1" thickBot="1">
      <c r="A28" s="414" t="s">
        <v>104</v>
      </c>
      <c r="B28" s="415">
        <v>62070</v>
      </c>
      <c r="C28" s="416">
        <v>62067</v>
      </c>
      <c r="D28" s="416">
        <v>61972</v>
      </c>
      <c r="E28" s="417">
        <v>99.84211374254873</v>
      </c>
      <c r="F28" s="415">
        <v>51553</v>
      </c>
      <c r="G28" s="416">
        <v>51500</v>
      </c>
      <c r="H28" s="416">
        <v>51500</v>
      </c>
      <c r="I28" s="417">
        <v>99.89719317983435</v>
      </c>
      <c r="J28" s="418">
        <v>489766.07</v>
      </c>
      <c r="K28" s="416">
        <v>0</v>
      </c>
      <c r="L28" s="419">
        <v>0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19" sqref="D19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6" ht="33.75" customHeight="1">
      <c r="A2" s="420"/>
      <c r="B2" s="616" t="s">
        <v>105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0"/>
      <c r="Y2" s="420"/>
      <c r="Z2" s="420"/>
    </row>
    <row r="3" spans="1:24" ht="19.5" customHeight="1" thickBot="1">
      <c r="A3" s="422"/>
      <c r="B3" s="423"/>
      <c r="C3" s="423"/>
      <c r="D3" s="423"/>
      <c r="E3" s="423"/>
      <c r="F3" s="610"/>
      <c r="G3" s="610"/>
      <c r="H3" s="423"/>
      <c r="I3" s="424"/>
      <c r="L3" s="423"/>
      <c r="M3" s="420"/>
      <c r="N3" s="611">
        <v>43696</v>
      </c>
      <c r="O3" s="612"/>
      <c r="P3" s="612"/>
      <c r="Q3" s="425"/>
      <c r="R3" s="426"/>
      <c r="S3" s="427"/>
      <c r="T3" s="422"/>
      <c r="U3" s="422"/>
      <c r="V3" s="420"/>
      <c r="W3" s="420"/>
      <c r="X3" s="428"/>
    </row>
    <row r="4" spans="1:26" ht="16.5" customHeight="1" thickBot="1">
      <c r="A4" s="620" t="s">
        <v>17</v>
      </c>
      <c r="B4" s="621" t="s">
        <v>106</v>
      </c>
      <c r="C4" s="621"/>
      <c r="D4" s="621"/>
      <c r="E4" s="621"/>
      <c r="F4" s="621"/>
      <c r="G4" s="622" t="s">
        <v>107</v>
      </c>
      <c r="H4" s="622"/>
      <c r="I4" s="622"/>
      <c r="J4" s="622"/>
      <c r="K4" s="622"/>
      <c r="L4" s="613" t="s">
        <v>108</v>
      </c>
      <c r="M4" s="614"/>
      <c r="N4" s="614"/>
      <c r="O4" s="614"/>
      <c r="P4" s="615"/>
      <c r="Q4" s="613" t="s">
        <v>109</v>
      </c>
      <c r="R4" s="614"/>
      <c r="S4" s="614"/>
      <c r="T4" s="614"/>
      <c r="U4" s="615"/>
      <c r="V4" s="618" t="s">
        <v>110</v>
      </c>
      <c r="W4" s="619"/>
      <c r="X4" s="619"/>
      <c r="Y4" s="619"/>
      <c r="Z4" s="619"/>
    </row>
    <row r="5" spans="1:26" ht="32.25" thickBot="1">
      <c r="A5" s="620"/>
      <c r="B5" s="429" t="s">
        <v>111</v>
      </c>
      <c r="C5" s="430" t="s">
        <v>112</v>
      </c>
      <c r="D5" s="430" t="s">
        <v>113</v>
      </c>
      <c r="E5" s="431" t="s">
        <v>114</v>
      </c>
      <c r="F5" s="432" t="s">
        <v>1</v>
      </c>
      <c r="G5" s="429" t="s">
        <v>111</v>
      </c>
      <c r="H5" s="431" t="s">
        <v>112</v>
      </c>
      <c r="I5" s="430" t="s">
        <v>113</v>
      </c>
      <c r="J5" s="431" t="s">
        <v>114</v>
      </c>
      <c r="K5" s="432" t="s">
        <v>1</v>
      </c>
      <c r="L5" s="429" t="s">
        <v>111</v>
      </c>
      <c r="M5" s="430" t="s">
        <v>112</v>
      </c>
      <c r="N5" s="430" t="s">
        <v>113</v>
      </c>
      <c r="O5" s="431" t="s">
        <v>114</v>
      </c>
      <c r="P5" s="432" t="s">
        <v>1</v>
      </c>
      <c r="Q5" s="429" t="s">
        <v>111</v>
      </c>
      <c r="R5" s="431" t="s">
        <v>112</v>
      </c>
      <c r="S5" s="430" t="s">
        <v>113</v>
      </c>
      <c r="T5" s="430" t="s">
        <v>114</v>
      </c>
      <c r="U5" s="432" t="s">
        <v>1</v>
      </c>
      <c r="V5" s="429" t="s">
        <v>111</v>
      </c>
      <c r="W5" s="431" t="s">
        <v>112</v>
      </c>
      <c r="X5" s="430" t="s">
        <v>113</v>
      </c>
      <c r="Y5" s="430" t="s">
        <v>114</v>
      </c>
      <c r="Z5" s="432" t="s">
        <v>1</v>
      </c>
    </row>
    <row r="6" spans="1:26" ht="15.75">
      <c r="A6" s="433" t="s">
        <v>2</v>
      </c>
      <c r="B6" s="434">
        <v>415</v>
      </c>
      <c r="C6" s="434">
        <v>2</v>
      </c>
      <c r="D6" s="435">
        <v>257</v>
      </c>
      <c r="E6" s="435">
        <f aca="true" t="shared" si="0" ref="E6:E27">C6+D6</f>
        <v>259</v>
      </c>
      <c r="F6" s="436">
        <f>E6/B6*100</f>
        <v>62.409638554216876</v>
      </c>
      <c r="G6" s="434">
        <v>0</v>
      </c>
      <c r="H6" s="434">
        <v>0</v>
      </c>
      <c r="I6" s="437">
        <v>0</v>
      </c>
      <c r="J6" s="435">
        <f aca="true" t="shared" si="1" ref="J6:J26">H6+I6</f>
        <v>0</v>
      </c>
      <c r="K6" s="438">
        <v>0</v>
      </c>
      <c r="L6" s="434">
        <v>0</v>
      </c>
      <c r="M6" s="434">
        <v>0</v>
      </c>
      <c r="N6" s="437"/>
      <c r="O6" s="435">
        <f aca="true" t="shared" si="2" ref="O6:O26">M6+N6</f>
        <v>0</v>
      </c>
      <c r="P6" s="438">
        <v>0</v>
      </c>
      <c r="Q6" s="439">
        <v>0</v>
      </c>
      <c r="R6" s="440">
        <v>0</v>
      </c>
      <c r="S6" s="437"/>
      <c r="T6" s="435">
        <f>R6+S6</f>
        <v>0</v>
      </c>
      <c r="U6" s="438">
        <v>0</v>
      </c>
      <c r="V6" s="439">
        <v>132</v>
      </c>
      <c r="W6" s="434">
        <v>0</v>
      </c>
      <c r="X6" s="441"/>
      <c r="Y6" s="442">
        <f aca="true" t="shared" si="3" ref="Y6:Y26">W6+X6</f>
        <v>0</v>
      </c>
      <c r="Z6" s="438">
        <f>Y6/V6*100</f>
        <v>0</v>
      </c>
    </row>
    <row r="7" spans="1:26" ht="15.75">
      <c r="A7" s="443" t="s">
        <v>18</v>
      </c>
      <c r="B7" s="434">
        <v>3000</v>
      </c>
      <c r="C7" s="434">
        <v>0</v>
      </c>
      <c r="D7" s="441">
        <v>1606</v>
      </c>
      <c r="E7" s="442">
        <f t="shared" si="0"/>
        <v>1606</v>
      </c>
      <c r="F7" s="438">
        <f aca="true" t="shared" si="4" ref="F7:F27">(E7*100)/B7</f>
        <v>53.53333333333333</v>
      </c>
      <c r="G7" s="434">
        <v>5000</v>
      </c>
      <c r="H7" s="434">
        <v>0</v>
      </c>
      <c r="I7" s="441">
        <v>1150</v>
      </c>
      <c r="J7" s="435">
        <f t="shared" si="1"/>
        <v>1150</v>
      </c>
      <c r="K7" s="438">
        <f>(J7*100)/G7</f>
        <v>23</v>
      </c>
      <c r="L7" s="434">
        <v>1500</v>
      </c>
      <c r="M7" s="434">
        <v>0</v>
      </c>
      <c r="N7" s="441">
        <v>295</v>
      </c>
      <c r="O7" s="435">
        <f t="shared" si="2"/>
        <v>295</v>
      </c>
      <c r="P7" s="438">
        <f aca="true" t="shared" si="5" ref="P7:P27">(O7*100)/L7</f>
        <v>19.666666666666668</v>
      </c>
      <c r="Q7" s="439">
        <v>4500</v>
      </c>
      <c r="R7" s="440">
        <v>0</v>
      </c>
      <c r="S7" s="441">
        <v>1975</v>
      </c>
      <c r="T7" s="435">
        <f>R7+S7</f>
        <v>1975</v>
      </c>
      <c r="U7" s="438">
        <v>0</v>
      </c>
      <c r="V7" s="439">
        <v>4500</v>
      </c>
      <c r="W7" s="434">
        <v>0</v>
      </c>
      <c r="X7" s="441"/>
      <c r="Y7" s="442">
        <f t="shared" si="3"/>
        <v>0</v>
      </c>
      <c r="Z7" s="438">
        <f aca="true" t="shared" si="6" ref="Z7:Z27">(Y7*100)/V7</f>
        <v>0</v>
      </c>
    </row>
    <row r="8" spans="1:26" ht="15.75">
      <c r="A8" s="443" t="s">
        <v>19</v>
      </c>
      <c r="B8" s="434">
        <v>1800</v>
      </c>
      <c r="C8" s="434">
        <v>260</v>
      </c>
      <c r="D8" s="441">
        <v>1850</v>
      </c>
      <c r="E8" s="442">
        <f t="shared" si="0"/>
        <v>2110</v>
      </c>
      <c r="F8" s="438">
        <f t="shared" si="4"/>
        <v>117.22222222222223</v>
      </c>
      <c r="G8" s="434">
        <v>8600</v>
      </c>
      <c r="H8" s="434">
        <v>2000</v>
      </c>
      <c r="I8" s="441">
        <v>7280</v>
      </c>
      <c r="J8" s="435">
        <f t="shared" si="1"/>
        <v>9280</v>
      </c>
      <c r="K8" s="438">
        <f>(J8*100)/G8</f>
        <v>107.90697674418605</v>
      </c>
      <c r="L8" s="434">
        <v>1700</v>
      </c>
      <c r="M8" s="434">
        <v>50</v>
      </c>
      <c r="N8" s="441">
        <v>1050</v>
      </c>
      <c r="O8" s="435">
        <f t="shared" si="2"/>
        <v>1100</v>
      </c>
      <c r="P8" s="438">
        <f t="shared" si="5"/>
        <v>64.70588235294117</v>
      </c>
      <c r="Q8" s="439">
        <v>2800</v>
      </c>
      <c r="R8" s="440">
        <v>1050</v>
      </c>
      <c r="S8" s="441"/>
      <c r="T8" s="435">
        <f>R8+S8</f>
        <v>1050</v>
      </c>
      <c r="U8" s="438">
        <f>(T8*100)/Q8</f>
        <v>37.5</v>
      </c>
      <c r="V8" s="439">
        <v>3990</v>
      </c>
      <c r="W8" s="434">
        <v>800</v>
      </c>
      <c r="X8" s="441"/>
      <c r="Y8" s="442">
        <f t="shared" si="3"/>
        <v>800</v>
      </c>
      <c r="Z8" s="438">
        <f t="shared" si="6"/>
        <v>20.050125313283207</v>
      </c>
    </row>
    <row r="9" spans="1:26" ht="15.75">
      <c r="A9" s="443" t="s">
        <v>3</v>
      </c>
      <c r="B9" s="434">
        <v>1230</v>
      </c>
      <c r="C9" s="434">
        <v>0</v>
      </c>
      <c r="D9" s="441">
        <v>1406</v>
      </c>
      <c r="E9" s="442">
        <f t="shared" si="0"/>
        <v>1406</v>
      </c>
      <c r="F9" s="438">
        <f t="shared" si="4"/>
        <v>114.3089430894309</v>
      </c>
      <c r="G9" s="434">
        <v>157</v>
      </c>
      <c r="H9" s="434">
        <v>0</v>
      </c>
      <c r="I9" s="441">
        <v>710</v>
      </c>
      <c r="J9" s="435">
        <f t="shared" si="1"/>
        <v>710</v>
      </c>
      <c r="K9" s="438">
        <f>(J9*100)/G9</f>
        <v>452.22929936305735</v>
      </c>
      <c r="L9" s="434">
        <v>120</v>
      </c>
      <c r="M9" s="434">
        <v>0</v>
      </c>
      <c r="N9" s="441">
        <v>82</v>
      </c>
      <c r="O9" s="435">
        <f t="shared" si="2"/>
        <v>82</v>
      </c>
      <c r="P9" s="438">
        <f t="shared" si="5"/>
        <v>68.33333333333333</v>
      </c>
      <c r="Q9" s="439">
        <v>0</v>
      </c>
      <c r="R9" s="440">
        <v>0</v>
      </c>
      <c r="S9" s="441"/>
      <c r="T9" s="435">
        <f>R9+S9</f>
        <v>0</v>
      </c>
      <c r="U9" s="438">
        <v>0</v>
      </c>
      <c r="V9" s="439">
        <v>593</v>
      </c>
      <c r="W9" s="434">
        <v>0</v>
      </c>
      <c r="X9" s="441"/>
      <c r="Y9" s="442">
        <f t="shared" si="3"/>
        <v>0</v>
      </c>
      <c r="Z9" s="438">
        <f t="shared" si="6"/>
        <v>0</v>
      </c>
    </row>
    <row r="10" spans="1:26" ht="15.75">
      <c r="A10" s="443" t="s">
        <v>4</v>
      </c>
      <c r="B10" s="434">
        <v>3700</v>
      </c>
      <c r="C10" s="434">
        <v>0</v>
      </c>
      <c r="D10" s="441">
        <v>3500</v>
      </c>
      <c r="E10" s="442">
        <f t="shared" si="0"/>
        <v>3500</v>
      </c>
      <c r="F10" s="438">
        <f t="shared" si="4"/>
        <v>94.5945945945946</v>
      </c>
      <c r="G10" s="434">
        <v>0</v>
      </c>
      <c r="H10" s="434">
        <v>0</v>
      </c>
      <c r="I10" s="441">
        <v>0</v>
      </c>
      <c r="J10" s="435">
        <f t="shared" si="1"/>
        <v>0</v>
      </c>
      <c r="K10" s="438">
        <v>0</v>
      </c>
      <c r="L10" s="434">
        <v>1600</v>
      </c>
      <c r="M10" s="434">
        <v>0</v>
      </c>
      <c r="N10" s="441"/>
      <c r="O10" s="435">
        <f t="shared" si="2"/>
        <v>0</v>
      </c>
      <c r="P10" s="438">
        <f t="shared" si="5"/>
        <v>0</v>
      </c>
      <c r="Q10" s="439">
        <v>0</v>
      </c>
      <c r="R10" s="440">
        <v>0</v>
      </c>
      <c r="S10" s="441"/>
      <c r="T10" s="435">
        <v>0</v>
      </c>
      <c r="U10" s="438">
        <v>0</v>
      </c>
      <c r="V10" s="439">
        <v>1650</v>
      </c>
      <c r="W10" s="434">
        <v>200</v>
      </c>
      <c r="X10" s="441"/>
      <c r="Y10" s="442">
        <f t="shared" si="3"/>
        <v>200</v>
      </c>
      <c r="Z10" s="438">
        <f t="shared" si="6"/>
        <v>12.121212121212121</v>
      </c>
    </row>
    <row r="11" spans="1:26" ht="15.75">
      <c r="A11" s="443" t="s">
        <v>20</v>
      </c>
      <c r="B11" s="434">
        <v>1241</v>
      </c>
      <c r="C11" s="434">
        <v>0</v>
      </c>
      <c r="D11" s="441">
        <v>3100</v>
      </c>
      <c r="E11" s="442">
        <f t="shared" si="0"/>
        <v>3100</v>
      </c>
      <c r="F11" s="438">
        <f t="shared" si="4"/>
        <v>249.79854955680904</v>
      </c>
      <c r="G11" s="434">
        <v>1896</v>
      </c>
      <c r="H11" s="434">
        <v>1100</v>
      </c>
      <c r="I11" s="441">
        <v>1300</v>
      </c>
      <c r="J11" s="435">
        <f t="shared" si="1"/>
        <v>2400</v>
      </c>
      <c r="K11" s="438">
        <f>(J11*100)/G11</f>
        <v>126.58227848101266</v>
      </c>
      <c r="L11" s="434">
        <v>1173</v>
      </c>
      <c r="M11" s="434">
        <v>350</v>
      </c>
      <c r="N11" s="441">
        <v>50</v>
      </c>
      <c r="O11" s="435">
        <f t="shared" si="2"/>
        <v>400</v>
      </c>
      <c r="P11" s="438">
        <f t="shared" si="5"/>
        <v>34.10059676044331</v>
      </c>
      <c r="Q11" s="439">
        <v>6554</v>
      </c>
      <c r="R11" s="440">
        <v>1100</v>
      </c>
      <c r="S11" s="441"/>
      <c r="T11" s="435">
        <f aca="true" t="shared" si="7" ref="T11:T26">R11+S11</f>
        <v>1100</v>
      </c>
      <c r="U11" s="438">
        <f>(T11*100)/Q11</f>
        <v>16.783643576441868</v>
      </c>
      <c r="V11" s="439">
        <v>1949</v>
      </c>
      <c r="W11" s="434">
        <v>405</v>
      </c>
      <c r="X11" s="441"/>
      <c r="Y11" s="442">
        <f t="shared" si="3"/>
        <v>405</v>
      </c>
      <c r="Z11" s="438">
        <f t="shared" si="6"/>
        <v>20.779887121600822</v>
      </c>
    </row>
    <row r="12" spans="1:26" ht="15.75">
      <c r="A12" s="443" t="s">
        <v>5</v>
      </c>
      <c r="B12" s="434">
        <v>990</v>
      </c>
      <c r="C12" s="434">
        <v>169</v>
      </c>
      <c r="D12" s="441">
        <v>1252</v>
      </c>
      <c r="E12" s="442">
        <f t="shared" si="0"/>
        <v>1421</v>
      </c>
      <c r="F12" s="438">
        <f t="shared" si="4"/>
        <v>143.53535353535352</v>
      </c>
      <c r="G12" s="434">
        <v>1850</v>
      </c>
      <c r="H12" s="434">
        <v>812</v>
      </c>
      <c r="I12" s="441">
        <v>1534</v>
      </c>
      <c r="J12" s="435">
        <f t="shared" si="1"/>
        <v>2346</v>
      </c>
      <c r="K12" s="438">
        <f>(J12*100)/G12</f>
        <v>126.8108108108108</v>
      </c>
      <c r="L12" s="434">
        <v>1180</v>
      </c>
      <c r="M12" s="434">
        <v>200</v>
      </c>
      <c r="N12" s="441">
        <v>550</v>
      </c>
      <c r="O12" s="435">
        <f t="shared" si="2"/>
        <v>750</v>
      </c>
      <c r="P12" s="438">
        <f t="shared" si="5"/>
        <v>63.559322033898304</v>
      </c>
      <c r="Q12" s="439">
        <v>1500</v>
      </c>
      <c r="R12" s="440">
        <v>760</v>
      </c>
      <c r="S12" s="441"/>
      <c r="T12" s="435">
        <f t="shared" si="7"/>
        <v>760</v>
      </c>
      <c r="U12" s="438">
        <f>(T12*100)/Q12</f>
        <v>50.666666666666664</v>
      </c>
      <c r="V12" s="439">
        <v>2400</v>
      </c>
      <c r="W12" s="434">
        <v>312</v>
      </c>
      <c r="X12" s="441"/>
      <c r="Y12" s="442">
        <f t="shared" si="3"/>
        <v>312</v>
      </c>
      <c r="Z12" s="438">
        <f t="shared" si="6"/>
        <v>13</v>
      </c>
    </row>
    <row r="13" spans="1:26" ht="15.75">
      <c r="A13" s="443" t="s">
        <v>6</v>
      </c>
      <c r="B13" s="434">
        <v>1190</v>
      </c>
      <c r="C13" s="434">
        <v>0</v>
      </c>
      <c r="D13" s="441">
        <v>1503</v>
      </c>
      <c r="E13" s="442">
        <f t="shared" si="0"/>
        <v>1503</v>
      </c>
      <c r="F13" s="438">
        <f t="shared" si="4"/>
        <v>126.30252100840336</v>
      </c>
      <c r="G13" s="434">
        <v>11700</v>
      </c>
      <c r="H13" s="434">
        <v>0</v>
      </c>
      <c r="I13" s="441">
        <v>14029</v>
      </c>
      <c r="J13" s="435">
        <f t="shared" si="1"/>
        <v>14029</v>
      </c>
      <c r="K13" s="438">
        <f>(J13*100)/G13</f>
        <v>119.90598290598291</v>
      </c>
      <c r="L13" s="434">
        <v>3258</v>
      </c>
      <c r="M13" s="434">
        <v>0</v>
      </c>
      <c r="N13" s="441"/>
      <c r="O13" s="435">
        <f t="shared" si="2"/>
        <v>0</v>
      </c>
      <c r="P13" s="438">
        <f t="shared" si="5"/>
        <v>0</v>
      </c>
      <c r="Q13" s="439">
        <v>29155</v>
      </c>
      <c r="R13" s="440">
        <v>0</v>
      </c>
      <c r="S13" s="441"/>
      <c r="T13" s="435">
        <f t="shared" si="7"/>
        <v>0</v>
      </c>
      <c r="U13" s="438">
        <f>(T13*100)/Q13</f>
        <v>0</v>
      </c>
      <c r="V13" s="439">
        <v>18350</v>
      </c>
      <c r="W13" s="434">
        <v>0</v>
      </c>
      <c r="X13" s="441"/>
      <c r="Y13" s="442">
        <f t="shared" si="3"/>
        <v>0</v>
      </c>
      <c r="Z13" s="438">
        <f t="shared" si="6"/>
        <v>0</v>
      </c>
    </row>
    <row r="14" spans="1:26" ht="15.75">
      <c r="A14" s="443" t="s">
        <v>7</v>
      </c>
      <c r="B14" s="434">
        <v>1115</v>
      </c>
      <c r="C14" s="434">
        <v>0</v>
      </c>
      <c r="D14" s="441">
        <v>1079</v>
      </c>
      <c r="E14" s="442">
        <f t="shared" si="0"/>
        <v>1079</v>
      </c>
      <c r="F14" s="438">
        <f t="shared" si="4"/>
        <v>96.7713004484305</v>
      </c>
      <c r="G14" s="434">
        <v>0</v>
      </c>
      <c r="H14" s="434">
        <v>0</v>
      </c>
      <c r="I14" s="441">
        <v>0</v>
      </c>
      <c r="J14" s="435">
        <f t="shared" si="1"/>
        <v>0</v>
      </c>
      <c r="K14" s="438">
        <v>0</v>
      </c>
      <c r="L14" s="434">
        <v>1070</v>
      </c>
      <c r="M14" s="434">
        <v>0</v>
      </c>
      <c r="N14" s="441"/>
      <c r="O14" s="435">
        <f t="shared" si="2"/>
        <v>0</v>
      </c>
      <c r="P14" s="438">
        <f t="shared" si="5"/>
        <v>0</v>
      </c>
      <c r="Q14" s="439">
        <v>0</v>
      </c>
      <c r="R14" s="440">
        <v>0</v>
      </c>
      <c r="S14" s="441"/>
      <c r="T14" s="435">
        <f t="shared" si="7"/>
        <v>0</v>
      </c>
      <c r="U14" s="438">
        <v>0</v>
      </c>
      <c r="V14" s="439">
        <v>1337</v>
      </c>
      <c r="W14" s="434">
        <v>832</v>
      </c>
      <c r="X14" s="441"/>
      <c r="Y14" s="442">
        <f t="shared" si="3"/>
        <v>832</v>
      </c>
      <c r="Z14" s="438">
        <f t="shared" si="6"/>
        <v>62.228870605833954</v>
      </c>
    </row>
    <row r="15" spans="1:26" ht="15.75">
      <c r="A15" s="443" t="s">
        <v>8</v>
      </c>
      <c r="B15" s="434">
        <v>818</v>
      </c>
      <c r="C15" s="434">
        <v>0</v>
      </c>
      <c r="D15" s="441">
        <v>1188</v>
      </c>
      <c r="E15" s="442">
        <f t="shared" si="0"/>
        <v>1188</v>
      </c>
      <c r="F15" s="438">
        <f t="shared" si="4"/>
        <v>145.23227383863082</v>
      </c>
      <c r="G15" s="434">
        <v>2028</v>
      </c>
      <c r="H15" s="434">
        <v>1500</v>
      </c>
      <c r="I15" s="441">
        <v>540</v>
      </c>
      <c r="J15" s="435">
        <f t="shared" si="1"/>
        <v>2040</v>
      </c>
      <c r="K15" s="438">
        <f aca="true" t="shared" si="8" ref="K15:K22">(J15*100)/G15</f>
        <v>100.59171597633136</v>
      </c>
      <c r="L15" s="434">
        <v>1227</v>
      </c>
      <c r="M15" s="434">
        <v>0</v>
      </c>
      <c r="N15" s="441">
        <v>420</v>
      </c>
      <c r="O15" s="435">
        <f t="shared" si="2"/>
        <v>420</v>
      </c>
      <c r="P15" s="438">
        <f t="shared" si="5"/>
        <v>34.229828850855746</v>
      </c>
      <c r="Q15" s="439">
        <v>2437</v>
      </c>
      <c r="R15" s="440">
        <v>100</v>
      </c>
      <c r="S15" s="441"/>
      <c r="T15" s="435">
        <f t="shared" si="7"/>
        <v>100</v>
      </c>
      <c r="U15" s="438">
        <f aca="true" t="shared" si="9" ref="U15:U22">(T15*100)/Q15</f>
        <v>4.1034058268362745</v>
      </c>
      <c r="V15" s="439">
        <v>1031</v>
      </c>
      <c r="W15" s="434">
        <v>50</v>
      </c>
      <c r="X15" s="441"/>
      <c r="Y15" s="442">
        <f t="shared" si="3"/>
        <v>50</v>
      </c>
      <c r="Z15" s="438">
        <f t="shared" si="6"/>
        <v>4.849660523763337</v>
      </c>
    </row>
    <row r="16" spans="1:26" ht="15.75">
      <c r="A16" s="443" t="s">
        <v>9</v>
      </c>
      <c r="B16" s="434">
        <v>1080</v>
      </c>
      <c r="C16" s="434">
        <v>140</v>
      </c>
      <c r="D16" s="441">
        <v>1381</v>
      </c>
      <c r="E16" s="442">
        <f t="shared" si="0"/>
        <v>1521</v>
      </c>
      <c r="F16" s="438">
        <f t="shared" si="4"/>
        <v>140.83333333333334</v>
      </c>
      <c r="G16" s="434">
        <v>10800</v>
      </c>
      <c r="H16" s="434">
        <v>8300</v>
      </c>
      <c r="I16" s="441">
        <v>6500</v>
      </c>
      <c r="J16" s="435">
        <f t="shared" si="1"/>
        <v>14800</v>
      </c>
      <c r="K16" s="438">
        <f t="shared" si="8"/>
        <v>137.03703703703704</v>
      </c>
      <c r="L16" s="434">
        <v>2310</v>
      </c>
      <c r="M16" s="434">
        <v>520</v>
      </c>
      <c r="N16" s="441">
        <v>2070</v>
      </c>
      <c r="O16" s="435">
        <f t="shared" si="2"/>
        <v>2590</v>
      </c>
      <c r="P16" s="438">
        <f t="shared" si="5"/>
        <v>112.12121212121212</v>
      </c>
      <c r="Q16" s="439">
        <v>12800</v>
      </c>
      <c r="R16" s="440">
        <v>7800</v>
      </c>
      <c r="S16" s="441"/>
      <c r="T16" s="435">
        <f t="shared" si="7"/>
        <v>7800</v>
      </c>
      <c r="U16" s="438">
        <f t="shared" si="9"/>
        <v>60.9375</v>
      </c>
      <c r="V16" s="439">
        <v>3565</v>
      </c>
      <c r="W16" s="434">
        <v>1110</v>
      </c>
      <c r="X16" s="441"/>
      <c r="Y16" s="442">
        <f t="shared" si="3"/>
        <v>1110</v>
      </c>
      <c r="Z16" s="438">
        <f t="shared" si="6"/>
        <v>31.136044880785413</v>
      </c>
    </row>
    <row r="17" spans="1:26" ht="15.75">
      <c r="A17" s="443" t="s">
        <v>10</v>
      </c>
      <c r="B17" s="434">
        <v>1700</v>
      </c>
      <c r="C17" s="434">
        <v>0</v>
      </c>
      <c r="D17" s="441">
        <v>1750</v>
      </c>
      <c r="E17" s="442">
        <f t="shared" si="0"/>
        <v>1750</v>
      </c>
      <c r="F17" s="438">
        <f t="shared" si="4"/>
        <v>102.94117647058823</v>
      </c>
      <c r="G17" s="434">
        <v>1200</v>
      </c>
      <c r="H17" s="434">
        <v>0</v>
      </c>
      <c r="I17" s="441">
        <v>1200</v>
      </c>
      <c r="J17" s="435">
        <f t="shared" si="1"/>
        <v>1200</v>
      </c>
      <c r="K17" s="438">
        <f t="shared" si="8"/>
        <v>100</v>
      </c>
      <c r="L17" s="434">
        <v>1052</v>
      </c>
      <c r="M17" s="434">
        <v>0</v>
      </c>
      <c r="N17" s="441">
        <v>300</v>
      </c>
      <c r="O17" s="435">
        <f t="shared" si="2"/>
        <v>300</v>
      </c>
      <c r="P17" s="438">
        <f t="shared" si="5"/>
        <v>28.517110266159698</v>
      </c>
      <c r="Q17" s="439">
        <v>905</v>
      </c>
      <c r="R17" s="440">
        <v>0</v>
      </c>
      <c r="S17" s="441"/>
      <c r="T17" s="435">
        <f t="shared" si="7"/>
        <v>0</v>
      </c>
      <c r="U17" s="438">
        <f t="shared" si="9"/>
        <v>0</v>
      </c>
      <c r="V17" s="439">
        <v>1472</v>
      </c>
      <c r="W17" s="434">
        <v>142</v>
      </c>
      <c r="X17" s="441"/>
      <c r="Y17" s="442">
        <f t="shared" si="3"/>
        <v>142</v>
      </c>
      <c r="Z17" s="438">
        <f t="shared" si="6"/>
        <v>9.646739130434783</v>
      </c>
    </row>
    <row r="18" spans="1:26" ht="15.75">
      <c r="A18" s="443" t="s">
        <v>21</v>
      </c>
      <c r="B18" s="434">
        <v>2730</v>
      </c>
      <c r="C18" s="434">
        <v>482</v>
      </c>
      <c r="D18" s="441">
        <v>2443</v>
      </c>
      <c r="E18" s="442">
        <f t="shared" si="0"/>
        <v>2925</v>
      </c>
      <c r="F18" s="438">
        <f t="shared" si="4"/>
        <v>107.14285714285714</v>
      </c>
      <c r="G18" s="434">
        <v>4000</v>
      </c>
      <c r="H18" s="434">
        <v>0</v>
      </c>
      <c r="I18" s="441">
        <v>4044</v>
      </c>
      <c r="J18" s="435">
        <f t="shared" si="1"/>
        <v>4044</v>
      </c>
      <c r="K18" s="438">
        <f t="shared" si="8"/>
        <v>101.1</v>
      </c>
      <c r="L18" s="434">
        <v>3330</v>
      </c>
      <c r="M18" s="434">
        <v>475</v>
      </c>
      <c r="N18" s="441"/>
      <c r="O18" s="435">
        <f t="shared" si="2"/>
        <v>475</v>
      </c>
      <c r="P18" s="438">
        <f t="shared" si="5"/>
        <v>14.264264264264265</v>
      </c>
      <c r="Q18" s="439">
        <v>7700</v>
      </c>
      <c r="R18" s="440">
        <v>0</v>
      </c>
      <c r="S18" s="441"/>
      <c r="T18" s="435">
        <f t="shared" si="7"/>
        <v>0</v>
      </c>
      <c r="U18" s="438">
        <f t="shared" si="9"/>
        <v>0</v>
      </c>
      <c r="V18" s="439">
        <v>3510</v>
      </c>
      <c r="W18" s="434">
        <v>560</v>
      </c>
      <c r="X18" s="441"/>
      <c r="Y18" s="442">
        <f t="shared" si="3"/>
        <v>560</v>
      </c>
      <c r="Z18" s="438">
        <f t="shared" si="6"/>
        <v>15.954415954415955</v>
      </c>
    </row>
    <row r="19" spans="1:26" ht="15.75">
      <c r="A19" s="443" t="s">
        <v>11</v>
      </c>
      <c r="B19" s="434">
        <v>1605</v>
      </c>
      <c r="C19" s="434">
        <v>141</v>
      </c>
      <c r="D19" s="441">
        <v>1686</v>
      </c>
      <c r="E19" s="442">
        <f t="shared" si="0"/>
        <v>1827</v>
      </c>
      <c r="F19" s="438">
        <f t="shared" si="4"/>
        <v>113.83177570093459</v>
      </c>
      <c r="G19" s="434">
        <v>7120</v>
      </c>
      <c r="H19" s="434">
        <v>360</v>
      </c>
      <c r="I19" s="441">
        <v>8692</v>
      </c>
      <c r="J19" s="435">
        <f t="shared" si="1"/>
        <v>9052</v>
      </c>
      <c r="K19" s="438">
        <f t="shared" si="8"/>
        <v>127.13483146067416</v>
      </c>
      <c r="L19" s="434">
        <v>1580</v>
      </c>
      <c r="M19" s="434">
        <v>1056</v>
      </c>
      <c r="N19" s="441">
        <v>686</v>
      </c>
      <c r="O19" s="435">
        <f t="shared" si="2"/>
        <v>1742</v>
      </c>
      <c r="P19" s="438">
        <f t="shared" si="5"/>
        <v>110.25316455696202</v>
      </c>
      <c r="Q19" s="439">
        <v>6590</v>
      </c>
      <c r="R19" s="440">
        <v>0</v>
      </c>
      <c r="S19" s="441"/>
      <c r="T19" s="435">
        <f t="shared" si="7"/>
        <v>0</v>
      </c>
      <c r="U19" s="438">
        <f t="shared" si="9"/>
        <v>0</v>
      </c>
      <c r="V19" s="439">
        <v>2565</v>
      </c>
      <c r="W19" s="434">
        <v>208</v>
      </c>
      <c r="X19" s="441"/>
      <c r="Y19" s="442">
        <f t="shared" si="3"/>
        <v>208</v>
      </c>
      <c r="Z19" s="438">
        <f t="shared" si="6"/>
        <v>8.10916179337232</v>
      </c>
    </row>
    <row r="20" spans="1:26" ht="15.75">
      <c r="A20" s="443" t="s">
        <v>12</v>
      </c>
      <c r="B20" s="434">
        <v>1705</v>
      </c>
      <c r="C20" s="434">
        <v>204</v>
      </c>
      <c r="D20" s="441">
        <v>2213</v>
      </c>
      <c r="E20" s="442">
        <f t="shared" si="0"/>
        <v>2417</v>
      </c>
      <c r="F20" s="438">
        <f t="shared" si="4"/>
        <v>141.75953079178885</v>
      </c>
      <c r="G20" s="434">
        <v>4656</v>
      </c>
      <c r="H20" s="434">
        <v>614</v>
      </c>
      <c r="I20" s="441">
        <v>3044</v>
      </c>
      <c r="J20" s="435">
        <f t="shared" si="1"/>
        <v>3658</v>
      </c>
      <c r="K20" s="438">
        <f t="shared" si="8"/>
        <v>78.56529209621993</v>
      </c>
      <c r="L20" s="434">
        <v>2991</v>
      </c>
      <c r="M20" s="434">
        <v>376</v>
      </c>
      <c r="N20" s="441">
        <v>400</v>
      </c>
      <c r="O20" s="435">
        <f t="shared" si="2"/>
        <v>776</v>
      </c>
      <c r="P20" s="438">
        <f t="shared" si="5"/>
        <v>25.944500167168172</v>
      </c>
      <c r="Q20" s="439">
        <v>4400</v>
      </c>
      <c r="R20" s="440">
        <v>150</v>
      </c>
      <c r="S20" s="441">
        <v>568</v>
      </c>
      <c r="T20" s="435">
        <f t="shared" si="7"/>
        <v>718</v>
      </c>
      <c r="U20" s="438">
        <f t="shared" si="9"/>
        <v>16.318181818181817</v>
      </c>
      <c r="V20" s="439">
        <v>2664</v>
      </c>
      <c r="W20" s="434">
        <v>155</v>
      </c>
      <c r="X20" s="441"/>
      <c r="Y20" s="442">
        <f t="shared" si="3"/>
        <v>155</v>
      </c>
      <c r="Z20" s="438">
        <f t="shared" si="6"/>
        <v>5.818318318318318</v>
      </c>
    </row>
    <row r="21" spans="1:26" ht="15.75">
      <c r="A21" s="443" t="s">
        <v>22</v>
      </c>
      <c r="B21" s="444">
        <v>3013</v>
      </c>
      <c r="C21" s="434">
        <v>11</v>
      </c>
      <c r="D21" s="441">
        <v>3929</v>
      </c>
      <c r="E21" s="442">
        <f t="shared" si="0"/>
        <v>3940</v>
      </c>
      <c r="F21" s="438">
        <f t="shared" si="4"/>
        <v>130.76667772983737</v>
      </c>
      <c r="G21" s="434">
        <v>5700</v>
      </c>
      <c r="H21" s="434">
        <v>2536</v>
      </c>
      <c r="I21" s="441">
        <v>5664</v>
      </c>
      <c r="J21" s="435">
        <f t="shared" si="1"/>
        <v>8200</v>
      </c>
      <c r="K21" s="438">
        <f t="shared" si="8"/>
        <v>143.859649122807</v>
      </c>
      <c r="L21" s="434">
        <v>2026</v>
      </c>
      <c r="M21" s="434">
        <v>163</v>
      </c>
      <c r="N21" s="441">
        <v>1820</v>
      </c>
      <c r="O21" s="435">
        <f t="shared" si="2"/>
        <v>1983</v>
      </c>
      <c r="P21" s="438">
        <f t="shared" si="5"/>
        <v>97.87759131293188</v>
      </c>
      <c r="Q21" s="439">
        <v>6460</v>
      </c>
      <c r="R21" s="440">
        <v>1732</v>
      </c>
      <c r="S21" s="441"/>
      <c r="T21" s="435">
        <f t="shared" si="7"/>
        <v>1732</v>
      </c>
      <c r="U21" s="438">
        <f t="shared" si="9"/>
        <v>26.811145510835914</v>
      </c>
      <c r="V21" s="439">
        <v>2200</v>
      </c>
      <c r="W21" s="434">
        <v>56</v>
      </c>
      <c r="X21" s="441"/>
      <c r="Y21" s="442">
        <f t="shared" si="3"/>
        <v>56</v>
      </c>
      <c r="Z21" s="438">
        <f t="shared" si="6"/>
        <v>2.5454545454545454</v>
      </c>
    </row>
    <row r="22" spans="1:26" ht="15.75">
      <c r="A22" s="443" t="s">
        <v>23</v>
      </c>
      <c r="B22" s="434">
        <v>1257</v>
      </c>
      <c r="C22" s="434">
        <v>283</v>
      </c>
      <c r="D22" s="441">
        <v>2058</v>
      </c>
      <c r="E22" s="442">
        <f t="shared" si="0"/>
        <v>2341</v>
      </c>
      <c r="F22" s="438">
        <f t="shared" si="4"/>
        <v>186.23707239459029</v>
      </c>
      <c r="G22" s="434">
        <v>10757</v>
      </c>
      <c r="H22" s="434">
        <v>6478</v>
      </c>
      <c r="I22" s="441">
        <v>7829</v>
      </c>
      <c r="J22" s="435">
        <f t="shared" si="1"/>
        <v>14307</v>
      </c>
      <c r="K22" s="438">
        <f t="shared" si="8"/>
        <v>133.00176629171702</v>
      </c>
      <c r="L22" s="434">
        <v>746</v>
      </c>
      <c r="M22" s="434">
        <v>54</v>
      </c>
      <c r="N22" s="441"/>
      <c r="O22" s="435">
        <f t="shared" si="2"/>
        <v>54</v>
      </c>
      <c r="P22" s="438">
        <f t="shared" si="5"/>
        <v>7.238605898123325</v>
      </c>
      <c r="Q22" s="439">
        <v>14437</v>
      </c>
      <c r="R22" s="440">
        <v>4685</v>
      </c>
      <c r="S22" s="441"/>
      <c r="T22" s="435">
        <f t="shared" si="7"/>
        <v>4685</v>
      </c>
      <c r="U22" s="438">
        <f t="shared" si="9"/>
        <v>32.45134030615779</v>
      </c>
      <c r="V22" s="439">
        <v>2567</v>
      </c>
      <c r="W22" s="434">
        <v>313</v>
      </c>
      <c r="X22" s="441"/>
      <c r="Y22" s="442">
        <f t="shared" si="3"/>
        <v>313</v>
      </c>
      <c r="Z22" s="438">
        <f t="shared" si="6"/>
        <v>12.193221659524736</v>
      </c>
    </row>
    <row r="23" spans="1:26" ht="15.75">
      <c r="A23" s="443" t="s">
        <v>13</v>
      </c>
      <c r="B23" s="434">
        <v>2340</v>
      </c>
      <c r="C23" s="434">
        <v>0</v>
      </c>
      <c r="D23" s="441">
        <v>2410</v>
      </c>
      <c r="E23" s="442">
        <f t="shared" si="0"/>
        <v>2410</v>
      </c>
      <c r="F23" s="438">
        <f t="shared" si="4"/>
        <v>102.99145299145299</v>
      </c>
      <c r="G23" s="434">
        <v>0</v>
      </c>
      <c r="H23" s="434">
        <v>0</v>
      </c>
      <c r="I23" s="441">
        <v>0</v>
      </c>
      <c r="J23" s="435">
        <f t="shared" si="1"/>
        <v>0</v>
      </c>
      <c r="K23" s="438">
        <v>0</v>
      </c>
      <c r="L23" s="434">
        <v>1700</v>
      </c>
      <c r="M23" s="434">
        <v>0</v>
      </c>
      <c r="N23" s="441">
        <v>185</v>
      </c>
      <c r="O23" s="435">
        <f t="shared" si="2"/>
        <v>185</v>
      </c>
      <c r="P23" s="438">
        <f t="shared" si="5"/>
        <v>10.882352941176471</v>
      </c>
      <c r="Q23" s="439">
        <v>0</v>
      </c>
      <c r="R23" s="440">
        <v>0</v>
      </c>
      <c r="S23" s="441"/>
      <c r="T23" s="435">
        <f t="shared" si="7"/>
        <v>0</v>
      </c>
      <c r="U23" s="438">
        <v>0</v>
      </c>
      <c r="V23" s="439">
        <v>1872</v>
      </c>
      <c r="W23" s="434">
        <v>150</v>
      </c>
      <c r="X23" s="441"/>
      <c r="Y23" s="442">
        <f t="shared" si="3"/>
        <v>150</v>
      </c>
      <c r="Z23" s="438">
        <f t="shared" si="6"/>
        <v>8.012820512820513</v>
      </c>
    </row>
    <row r="24" spans="1:26" ht="15.75">
      <c r="A24" s="443" t="s">
        <v>14</v>
      </c>
      <c r="B24" s="434">
        <v>2000</v>
      </c>
      <c r="C24" s="434">
        <v>0</v>
      </c>
      <c r="D24" s="441">
        <v>3557</v>
      </c>
      <c r="E24" s="442">
        <f t="shared" si="0"/>
        <v>3557</v>
      </c>
      <c r="F24" s="438">
        <f t="shared" si="4"/>
        <v>177.85</v>
      </c>
      <c r="G24" s="434">
        <v>4000</v>
      </c>
      <c r="H24" s="434">
        <v>555</v>
      </c>
      <c r="I24" s="441">
        <v>5344</v>
      </c>
      <c r="J24" s="435">
        <f t="shared" si="1"/>
        <v>5899</v>
      </c>
      <c r="K24" s="438">
        <f>(J24*100)/G24</f>
        <v>147.475</v>
      </c>
      <c r="L24" s="434">
        <v>500</v>
      </c>
      <c r="M24" s="434">
        <v>200</v>
      </c>
      <c r="N24" s="441"/>
      <c r="O24" s="435">
        <f t="shared" si="2"/>
        <v>200</v>
      </c>
      <c r="P24" s="438">
        <f t="shared" si="5"/>
        <v>40</v>
      </c>
      <c r="Q24" s="439">
        <v>10000</v>
      </c>
      <c r="R24" s="440">
        <v>5000</v>
      </c>
      <c r="S24" s="441"/>
      <c r="T24" s="435">
        <f t="shared" si="7"/>
        <v>5000</v>
      </c>
      <c r="U24" s="438">
        <f>(T24*100)/Q24</f>
        <v>50</v>
      </c>
      <c r="V24" s="439">
        <v>41300</v>
      </c>
      <c r="W24" s="434">
        <v>0</v>
      </c>
      <c r="X24" s="441"/>
      <c r="Y24" s="442">
        <f t="shared" si="3"/>
        <v>0</v>
      </c>
      <c r="Z24" s="438">
        <f t="shared" si="6"/>
        <v>0</v>
      </c>
    </row>
    <row r="25" spans="1:26" ht="15.75">
      <c r="A25" s="443" t="s">
        <v>24</v>
      </c>
      <c r="B25" s="445">
        <v>1257</v>
      </c>
      <c r="C25" s="434">
        <v>283</v>
      </c>
      <c r="D25" s="441">
        <v>1315</v>
      </c>
      <c r="E25" s="442">
        <f t="shared" si="0"/>
        <v>1598</v>
      </c>
      <c r="F25" s="438">
        <f t="shared" si="4"/>
        <v>127.12808273667463</v>
      </c>
      <c r="G25" s="434">
        <v>1784</v>
      </c>
      <c r="H25" s="434">
        <v>0</v>
      </c>
      <c r="I25" s="441">
        <v>1330</v>
      </c>
      <c r="J25" s="435">
        <f t="shared" si="1"/>
        <v>1330</v>
      </c>
      <c r="K25" s="438">
        <f>(J25*100)/G25</f>
        <v>74.55156950672645</v>
      </c>
      <c r="L25" s="434">
        <v>1682</v>
      </c>
      <c r="M25" s="434">
        <v>0</v>
      </c>
      <c r="N25" s="441"/>
      <c r="O25" s="435">
        <f t="shared" si="2"/>
        <v>0</v>
      </c>
      <c r="P25" s="438">
        <f t="shared" si="5"/>
        <v>0</v>
      </c>
      <c r="Q25" s="446">
        <v>0</v>
      </c>
      <c r="R25" s="447">
        <v>0</v>
      </c>
      <c r="S25" s="448"/>
      <c r="T25" s="449">
        <f t="shared" si="7"/>
        <v>0</v>
      </c>
      <c r="U25" s="450"/>
      <c r="V25" s="446">
        <v>2567</v>
      </c>
      <c r="W25" s="445">
        <v>313</v>
      </c>
      <c r="X25" s="448"/>
      <c r="Y25" s="451">
        <f t="shared" si="3"/>
        <v>313</v>
      </c>
      <c r="Z25" s="450">
        <f t="shared" si="6"/>
        <v>12.193221659524736</v>
      </c>
    </row>
    <row r="26" spans="1:26" ht="15.75">
      <c r="A26" s="452" t="s">
        <v>15</v>
      </c>
      <c r="B26" s="434">
        <v>6845</v>
      </c>
      <c r="C26" s="434">
        <v>1472</v>
      </c>
      <c r="D26" s="453">
        <v>3704</v>
      </c>
      <c r="E26" s="454">
        <f t="shared" si="0"/>
        <v>5176</v>
      </c>
      <c r="F26" s="455">
        <f t="shared" si="4"/>
        <v>75.6172388604821</v>
      </c>
      <c r="G26" s="434">
        <v>15436</v>
      </c>
      <c r="H26" s="434">
        <v>11617</v>
      </c>
      <c r="I26" s="453">
        <v>19140</v>
      </c>
      <c r="J26" s="435">
        <f t="shared" si="1"/>
        <v>30757</v>
      </c>
      <c r="K26" s="455">
        <f>(J26*100)/G26</f>
        <v>199.25498833894792</v>
      </c>
      <c r="L26" s="434">
        <v>6845</v>
      </c>
      <c r="M26" s="434">
        <v>2294</v>
      </c>
      <c r="N26" s="453">
        <v>700</v>
      </c>
      <c r="O26" s="435">
        <f t="shared" si="2"/>
        <v>2994</v>
      </c>
      <c r="P26" s="455">
        <f t="shared" si="5"/>
        <v>43.7399561723886</v>
      </c>
      <c r="Q26" s="439">
        <v>43447</v>
      </c>
      <c r="R26" s="440">
        <v>9406</v>
      </c>
      <c r="S26" s="456"/>
      <c r="T26" s="435">
        <f t="shared" si="7"/>
        <v>9406</v>
      </c>
      <c r="U26" s="455">
        <f>(T26*100)/Q26</f>
        <v>21.649365894077842</v>
      </c>
      <c r="V26" s="439">
        <v>19300</v>
      </c>
      <c r="W26" s="434">
        <v>3178</v>
      </c>
      <c r="X26" s="441"/>
      <c r="Y26" s="442">
        <f t="shared" si="3"/>
        <v>3178</v>
      </c>
      <c r="Z26" s="438">
        <f t="shared" si="6"/>
        <v>16.466321243523318</v>
      </c>
    </row>
    <row r="27" spans="1:26" ht="16.5" thickBot="1">
      <c r="A27" s="457" t="s">
        <v>26</v>
      </c>
      <c r="B27" s="458">
        <f>SUM(B6:B26)</f>
        <v>41031</v>
      </c>
      <c r="C27" s="459">
        <f>SUM(C6:C26)</f>
        <v>3447</v>
      </c>
      <c r="D27" s="459">
        <f>SUM(D6:D26)</f>
        <v>43187</v>
      </c>
      <c r="E27" s="459">
        <f t="shared" si="0"/>
        <v>46634</v>
      </c>
      <c r="F27" s="460">
        <f t="shared" si="4"/>
        <v>113.65552874655748</v>
      </c>
      <c r="G27" s="458">
        <f>SUM(G6:G26)</f>
        <v>96684</v>
      </c>
      <c r="H27" s="459">
        <f>SUM(H6:H26)</f>
        <v>35872</v>
      </c>
      <c r="I27" s="459">
        <f>SUM(I6:I26)</f>
        <v>89330</v>
      </c>
      <c r="J27" s="459">
        <f>SUM(H27,I27)</f>
        <v>125202</v>
      </c>
      <c r="K27" s="460">
        <f>(J27*100)/G27</f>
        <v>129.496090356212</v>
      </c>
      <c r="L27" s="458">
        <f>SUM(L6:L26)</f>
        <v>37590</v>
      </c>
      <c r="M27" s="459">
        <f>SUM(M6:M26)</f>
        <v>5738</v>
      </c>
      <c r="N27" s="459">
        <f>SUM(N6:N26)</f>
        <v>8608</v>
      </c>
      <c r="O27" s="459">
        <f>N27+M27</f>
        <v>14346</v>
      </c>
      <c r="P27" s="460">
        <f t="shared" si="5"/>
        <v>38.16440542697526</v>
      </c>
      <c r="Q27" s="458">
        <f>SUM(Q6:Q26)</f>
        <v>153685</v>
      </c>
      <c r="R27" s="459">
        <f>SUM(R6:R26)</f>
        <v>31783</v>
      </c>
      <c r="S27" s="459">
        <f>SUM(S6:S26)</f>
        <v>2543</v>
      </c>
      <c r="T27" s="459">
        <f>S27+R27</f>
        <v>34326</v>
      </c>
      <c r="U27" s="460">
        <f>(T27*100)/Q27</f>
        <v>22.335296222793374</v>
      </c>
      <c r="V27" s="458">
        <f>SUM(V6:V26)</f>
        <v>119514</v>
      </c>
      <c r="W27" s="459">
        <f>SUM(W6:W26)</f>
        <v>8784</v>
      </c>
      <c r="X27" s="459">
        <f>SUM(X6:X26)</f>
        <v>0</v>
      </c>
      <c r="Y27" s="459">
        <f>X27+W27</f>
        <v>8784</v>
      </c>
      <c r="Z27" s="460">
        <f t="shared" si="6"/>
        <v>7.349766554545911</v>
      </c>
    </row>
    <row r="28" spans="1:26" ht="16.5" thickBot="1">
      <c r="A28" s="461" t="s">
        <v>104</v>
      </c>
      <c r="B28" s="462">
        <v>43252</v>
      </c>
      <c r="C28" s="463">
        <v>5014.4</v>
      </c>
      <c r="D28" s="463">
        <v>43930</v>
      </c>
      <c r="E28" s="463">
        <v>48944.4</v>
      </c>
      <c r="F28" s="464">
        <v>113.16100989549616</v>
      </c>
      <c r="G28" s="462">
        <v>97751</v>
      </c>
      <c r="H28" s="463">
        <v>34591.3</v>
      </c>
      <c r="I28" s="463">
        <v>109711</v>
      </c>
      <c r="J28" s="463">
        <v>144302.3</v>
      </c>
      <c r="K28" s="464">
        <v>147.62232611431082</v>
      </c>
      <c r="L28" s="465">
        <v>40690</v>
      </c>
      <c r="M28" s="466">
        <v>8167.7</v>
      </c>
      <c r="N28" s="467">
        <v>18186</v>
      </c>
      <c r="O28" s="463">
        <v>26353.7</v>
      </c>
      <c r="P28" s="464">
        <v>64.76701892356844</v>
      </c>
      <c r="Q28" s="468">
        <v>158665</v>
      </c>
      <c r="R28" s="463">
        <v>37438</v>
      </c>
      <c r="S28" s="467">
        <v>557</v>
      </c>
      <c r="T28" s="463">
        <v>37995</v>
      </c>
      <c r="U28" s="469">
        <v>23.94668011218605</v>
      </c>
      <c r="V28" s="462"/>
      <c r="W28" s="463"/>
      <c r="X28" s="467"/>
      <c r="Y28" s="463"/>
      <c r="Z28" s="469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B24" sqref="B24"/>
    </sheetView>
  </sheetViews>
  <sheetFormatPr defaultColWidth="9.00390625" defaultRowHeight="12.75"/>
  <cols>
    <col min="1" max="1" width="24.75390625" style="22" customWidth="1"/>
    <col min="2" max="2" width="30.125" style="22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22" customFormat="1" ht="20.25" customHeight="1">
      <c r="A1" s="642" t="s">
        <v>93</v>
      </c>
      <c r="B1" s="642"/>
      <c r="C1" s="643"/>
      <c r="D1" s="644"/>
      <c r="E1" s="644"/>
    </row>
    <row r="2" spans="1:5" s="22" customFormat="1" ht="54.75" customHeight="1">
      <c r="A2" s="645"/>
      <c r="B2" s="645"/>
      <c r="C2" s="643"/>
      <c r="D2" s="644"/>
      <c r="E2" s="644"/>
    </row>
    <row r="3" spans="1:5" s="22" customFormat="1" ht="22.5" customHeight="1">
      <c r="A3" s="646" t="s">
        <v>0</v>
      </c>
      <c r="B3" s="646" t="s">
        <v>25</v>
      </c>
      <c r="C3" s="648" t="s">
        <v>74</v>
      </c>
      <c r="D3" s="649"/>
      <c r="E3" s="646" t="s">
        <v>151</v>
      </c>
    </row>
    <row r="4" spans="1:5" s="22" customFormat="1" ht="26.25" customHeight="1">
      <c r="A4" s="647"/>
      <c r="B4" s="647"/>
      <c r="C4" s="371" t="s">
        <v>75</v>
      </c>
      <c r="D4" s="371" t="s">
        <v>76</v>
      </c>
      <c r="E4" s="647"/>
    </row>
    <row r="5" spans="1:4" s="22" customFormat="1" ht="21.75" customHeight="1">
      <c r="A5" s="101" t="s">
        <v>2</v>
      </c>
      <c r="B5" s="228" t="s">
        <v>164</v>
      </c>
      <c r="C5" s="229"/>
      <c r="D5" s="229"/>
    </row>
    <row r="6" spans="1:5" s="22" customFormat="1" ht="20.25" customHeight="1">
      <c r="A6" s="101" t="s">
        <v>18</v>
      </c>
      <c r="B6" s="228" t="s">
        <v>160</v>
      </c>
      <c r="C6" s="229"/>
      <c r="D6" s="229"/>
      <c r="E6" s="228" t="s">
        <v>161</v>
      </c>
    </row>
    <row r="7" spans="1:5" s="22" customFormat="1" ht="20.25" customHeight="1">
      <c r="A7" s="101" t="s">
        <v>19</v>
      </c>
      <c r="B7" s="228"/>
      <c r="C7" s="229"/>
      <c r="D7" s="229"/>
      <c r="E7" s="522"/>
    </row>
    <row r="8" spans="1:5" s="22" customFormat="1" ht="28.5" customHeight="1">
      <c r="A8" s="101" t="s">
        <v>3</v>
      </c>
      <c r="B8" s="228" t="s">
        <v>140</v>
      </c>
      <c r="C8" s="229"/>
      <c r="D8" s="229"/>
      <c r="E8" s="228" t="s">
        <v>141</v>
      </c>
    </row>
    <row r="9" spans="1:5" s="22" customFormat="1" ht="20.25" customHeight="1">
      <c r="A9" s="101" t="s">
        <v>4</v>
      </c>
      <c r="B9" s="228" t="s">
        <v>162</v>
      </c>
      <c r="C9" s="229"/>
      <c r="D9" s="229"/>
      <c r="E9" s="228" t="s">
        <v>163</v>
      </c>
    </row>
    <row r="10" spans="1:5" s="22" customFormat="1" ht="19.5" customHeight="1">
      <c r="A10" s="101" t="s">
        <v>20</v>
      </c>
      <c r="B10" s="228" t="s">
        <v>153</v>
      </c>
      <c r="C10" s="229"/>
      <c r="D10" s="229"/>
      <c r="E10" s="228" t="s">
        <v>154</v>
      </c>
    </row>
    <row r="11" spans="1:5" s="22" customFormat="1" ht="22.5" customHeight="1">
      <c r="A11" s="101" t="s">
        <v>5</v>
      </c>
      <c r="B11" s="228" t="s">
        <v>149</v>
      </c>
      <c r="C11" s="229"/>
      <c r="D11" s="229"/>
      <c r="E11" s="228" t="s">
        <v>155</v>
      </c>
    </row>
    <row r="12" spans="1:5" s="22" customFormat="1" ht="39.75" customHeight="1">
      <c r="A12" s="101" t="s">
        <v>6</v>
      </c>
      <c r="B12" s="228" t="s">
        <v>145</v>
      </c>
      <c r="C12" s="229"/>
      <c r="D12" s="229"/>
      <c r="E12" s="522"/>
    </row>
    <row r="13" spans="1:5" s="22" customFormat="1" ht="21" customHeight="1">
      <c r="A13" s="101" t="s">
        <v>7</v>
      </c>
      <c r="B13" s="228" t="s">
        <v>144</v>
      </c>
      <c r="C13" s="229"/>
      <c r="D13" s="229"/>
      <c r="E13" s="522"/>
    </row>
    <row r="14" spans="1:5" s="22" customFormat="1" ht="23.25" customHeight="1">
      <c r="A14" s="101" t="s">
        <v>8</v>
      </c>
      <c r="B14" s="228" t="s">
        <v>146</v>
      </c>
      <c r="C14" s="229"/>
      <c r="D14" s="229"/>
      <c r="E14" s="522"/>
    </row>
    <row r="15" spans="1:5" s="22" customFormat="1" ht="39" customHeight="1">
      <c r="A15" s="101" t="s">
        <v>9</v>
      </c>
      <c r="B15" s="228" t="s">
        <v>139</v>
      </c>
      <c r="C15" s="229"/>
      <c r="D15" s="229"/>
      <c r="E15" s="228" t="s">
        <v>137</v>
      </c>
    </row>
    <row r="16" spans="1:5" s="22" customFormat="1" ht="18.75" customHeight="1">
      <c r="A16" s="101" t="s">
        <v>10</v>
      </c>
      <c r="B16" s="228" t="s">
        <v>146</v>
      </c>
      <c r="C16" s="229"/>
      <c r="D16" s="229"/>
      <c r="E16" s="522"/>
    </row>
    <row r="17" spans="1:5" s="22" customFormat="1" ht="18.75">
      <c r="A17" s="101" t="s">
        <v>21</v>
      </c>
      <c r="B17" s="228" t="s">
        <v>157</v>
      </c>
      <c r="C17" s="229"/>
      <c r="D17" s="229"/>
      <c r="E17" s="522"/>
    </row>
    <row r="18" spans="1:5" s="22" customFormat="1" ht="18.75">
      <c r="A18" s="101" t="s">
        <v>11</v>
      </c>
      <c r="B18" s="228" t="s">
        <v>142</v>
      </c>
      <c r="C18" s="229"/>
      <c r="D18" s="229"/>
      <c r="E18" s="228" t="s">
        <v>143</v>
      </c>
    </row>
    <row r="19" spans="1:5" s="22" customFormat="1" ht="20.25" customHeight="1">
      <c r="A19" s="101" t="s">
        <v>12</v>
      </c>
      <c r="B19" s="228" t="s">
        <v>165</v>
      </c>
      <c r="C19" s="229"/>
      <c r="D19" s="229"/>
      <c r="E19" s="228" t="s">
        <v>166</v>
      </c>
    </row>
    <row r="20" spans="1:5" s="22" customFormat="1" ht="37.5">
      <c r="A20" s="101" t="s">
        <v>22</v>
      </c>
      <c r="B20" s="228" t="s">
        <v>158</v>
      </c>
      <c r="C20" s="229"/>
      <c r="D20" s="229"/>
      <c r="E20" s="228"/>
    </row>
    <row r="21" spans="1:5" s="22" customFormat="1" ht="18.75">
      <c r="A21" s="101" t="s">
        <v>23</v>
      </c>
      <c r="B21" s="228" t="s">
        <v>150</v>
      </c>
      <c r="C21" s="229"/>
      <c r="D21" s="229"/>
      <c r="E21" s="228" t="s">
        <v>152</v>
      </c>
    </row>
    <row r="22" spans="1:5" s="22" customFormat="1" ht="18.75">
      <c r="A22" s="101" t="s">
        <v>13</v>
      </c>
      <c r="B22" s="228" t="s">
        <v>159</v>
      </c>
      <c r="C22" s="229"/>
      <c r="D22" s="229"/>
      <c r="E22" s="522"/>
    </row>
    <row r="23" spans="1:5" s="22" customFormat="1" ht="21" customHeight="1">
      <c r="A23" s="101" t="s">
        <v>14</v>
      </c>
      <c r="B23" s="228" t="s">
        <v>156</v>
      </c>
      <c r="C23" s="229"/>
      <c r="D23" s="229"/>
      <c r="E23" s="522"/>
    </row>
    <row r="24" spans="1:5" s="22" customFormat="1" ht="20.25" customHeight="1">
      <c r="A24" s="101" t="s">
        <v>24</v>
      </c>
      <c r="B24" s="228" t="s">
        <v>167</v>
      </c>
      <c r="C24" s="229"/>
      <c r="D24" s="229"/>
      <c r="E24" s="522"/>
    </row>
    <row r="25" spans="1:5" s="22" customFormat="1" ht="18.75">
      <c r="A25" s="101" t="s">
        <v>15</v>
      </c>
      <c r="B25" s="228" t="s">
        <v>147</v>
      </c>
      <c r="C25" s="229"/>
      <c r="D25" s="229"/>
      <c r="E25" s="228" t="s">
        <v>148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L26" sqref="L26"/>
    </sheetView>
  </sheetViews>
  <sheetFormatPr defaultColWidth="8.875" defaultRowHeight="12.75"/>
  <cols>
    <col min="1" max="1" width="19.25390625" style="472" customWidth="1"/>
    <col min="2" max="2" width="8.875" style="472" customWidth="1"/>
    <col min="3" max="3" width="7.375" style="472" customWidth="1"/>
    <col min="4" max="4" width="8.625" style="472" customWidth="1"/>
    <col min="5" max="5" width="9.25390625" style="472" customWidth="1"/>
    <col min="6" max="6" width="9.375" style="472" customWidth="1"/>
    <col min="7" max="7" width="6.75390625" style="472" customWidth="1"/>
    <col min="8" max="8" width="6.875" style="472" customWidth="1"/>
    <col min="9" max="9" width="6.625" style="472" customWidth="1"/>
    <col min="10" max="10" width="6.75390625" style="472" customWidth="1"/>
    <col min="11" max="11" width="7.375" style="472" customWidth="1"/>
    <col min="12" max="12" width="8.125" style="472" customWidth="1"/>
    <col min="13" max="13" width="8.25390625" style="472" customWidth="1"/>
    <col min="14" max="14" width="8.625" style="472" customWidth="1"/>
    <col min="15" max="15" width="7.00390625" style="472" customWidth="1"/>
    <col min="16" max="16" width="7.25390625" style="472" customWidth="1"/>
    <col min="17" max="16384" width="8.875" style="472" customWidth="1"/>
  </cols>
  <sheetData>
    <row r="1" spans="1:16" ht="15.75" customHeight="1">
      <c r="A1" s="470"/>
      <c r="B1" s="623" t="s">
        <v>115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4">
        <v>43696</v>
      </c>
      <c r="P1" s="624"/>
    </row>
    <row r="2" spans="1:16" ht="15.75">
      <c r="A2" s="470" t="s">
        <v>116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471"/>
      <c r="P2" s="471"/>
    </row>
    <row r="3" spans="1:16" ht="15.75" customHeight="1">
      <c r="A3" s="625" t="s">
        <v>117</v>
      </c>
      <c r="B3" s="626" t="s">
        <v>118</v>
      </c>
      <c r="C3" s="626"/>
      <c r="D3" s="626"/>
      <c r="E3" s="627" t="s">
        <v>119</v>
      </c>
      <c r="F3" s="627"/>
      <c r="G3" s="627"/>
      <c r="H3" s="627"/>
      <c r="I3" s="627"/>
      <c r="J3" s="627"/>
      <c r="K3" s="628" t="s">
        <v>120</v>
      </c>
      <c r="L3" s="628"/>
      <c r="M3" s="629" t="s">
        <v>121</v>
      </c>
      <c r="N3" s="629"/>
      <c r="O3" s="629"/>
      <c r="P3" s="629"/>
    </row>
    <row r="4" spans="1:16" ht="15.75" customHeight="1">
      <c r="A4" s="625"/>
      <c r="B4" s="630" t="s">
        <v>122</v>
      </c>
      <c r="C4" s="632" t="s">
        <v>123</v>
      </c>
      <c r="D4" s="632"/>
      <c r="E4" s="627"/>
      <c r="F4" s="627"/>
      <c r="G4" s="627"/>
      <c r="H4" s="627"/>
      <c r="I4" s="627"/>
      <c r="J4" s="627"/>
      <c r="K4" s="626" t="s">
        <v>124</v>
      </c>
      <c r="L4" s="626"/>
      <c r="M4" s="633" t="s">
        <v>125</v>
      </c>
      <c r="N4" s="633"/>
      <c r="O4" s="634" t="s">
        <v>126</v>
      </c>
      <c r="P4" s="634"/>
    </row>
    <row r="5" spans="1:16" ht="15.75" customHeight="1">
      <c r="A5" s="625"/>
      <c r="B5" s="630"/>
      <c r="C5" s="635" t="s">
        <v>127</v>
      </c>
      <c r="D5" s="635"/>
      <c r="E5" s="636" t="s">
        <v>128</v>
      </c>
      <c r="F5" s="636"/>
      <c r="G5" s="637" t="s">
        <v>129</v>
      </c>
      <c r="H5" s="637"/>
      <c r="I5" s="638" t="s">
        <v>130</v>
      </c>
      <c r="J5" s="638"/>
      <c r="K5" s="639" t="s">
        <v>131</v>
      </c>
      <c r="L5" s="639"/>
      <c r="M5" s="640" t="s">
        <v>129</v>
      </c>
      <c r="N5" s="640"/>
      <c r="O5" s="641" t="s">
        <v>129</v>
      </c>
      <c r="P5" s="641"/>
    </row>
    <row r="6" spans="1:16" ht="16.5" customHeight="1">
      <c r="A6" s="625"/>
      <c r="B6" s="631"/>
      <c r="C6" s="473" t="s">
        <v>132</v>
      </c>
      <c r="D6" s="474" t="s">
        <v>138</v>
      </c>
      <c r="E6" s="475" t="s">
        <v>133</v>
      </c>
      <c r="F6" s="476" t="s">
        <v>134</v>
      </c>
      <c r="G6" s="475" t="s">
        <v>133</v>
      </c>
      <c r="H6" s="476" t="s">
        <v>134</v>
      </c>
      <c r="I6" s="475" t="s">
        <v>133</v>
      </c>
      <c r="J6" s="476" t="s">
        <v>134</v>
      </c>
      <c r="K6" s="475" t="s">
        <v>133</v>
      </c>
      <c r="L6" s="476" t="s">
        <v>134</v>
      </c>
      <c r="M6" s="475" t="s">
        <v>133</v>
      </c>
      <c r="N6" s="476" t="s">
        <v>134</v>
      </c>
      <c r="O6" s="475" t="s">
        <v>133</v>
      </c>
      <c r="P6" s="476" t="s">
        <v>134</v>
      </c>
    </row>
    <row r="7" spans="1:16" ht="16.5" customHeight="1">
      <c r="A7" s="477" t="s">
        <v>2</v>
      </c>
      <c r="B7" s="478">
        <v>64</v>
      </c>
      <c r="C7" s="479">
        <v>64</v>
      </c>
      <c r="D7" s="479">
        <v>64</v>
      </c>
      <c r="E7" s="480">
        <v>114.5</v>
      </c>
      <c r="F7" s="481">
        <v>114.5</v>
      </c>
      <c r="G7" s="480">
        <v>0.5</v>
      </c>
      <c r="H7" s="481">
        <v>0.5</v>
      </c>
      <c r="I7" s="482">
        <v>0.3</v>
      </c>
      <c r="J7" s="483">
        <v>0.3</v>
      </c>
      <c r="K7" s="484">
        <f aca="true" t="shared" si="0" ref="K7:K29">G7/D7*1000</f>
        <v>7.8125</v>
      </c>
      <c r="L7" s="485">
        <v>7.8</v>
      </c>
      <c r="M7" s="486"/>
      <c r="N7" s="487"/>
      <c r="O7" s="488"/>
      <c r="P7" s="487"/>
    </row>
    <row r="8" spans="1:16" ht="15" customHeight="1">
      <c r="A8" s="489" t="s">
        <v>79</v>
      </c>
      <c r="B8" s="490">
        <v>1183</v>
      </c>
      <c r="C8" s="491">
        <v>1170</v>
      </c>
      <c r="D8" s="491">
        <v>1170</v>
      </c>
      <c r="E8" s="480">
        <v>2263</v>
      </c>
      <c r="F8" s="481">
        <v>2260</v>
      </c>
      <c r="G8" s="480">
        <v>13.6</v>
      </c>
      <c r="H8" s="481">
        <v>13.5</v>
      </c>
      <c r="I8" s="480">
        <v>10.7</v>
      </c>
      <c r="J8" s="481">
        <v>10.6</v>
      </c>
      <c r="K8" s="484">
        <f t="shared" si="0"/>
        <v>11.623931623931623</v>
      </c>
      <c r="L8" s="492">
        <v>11.4</v>
      </c>
      <c r="M8" s="486">
        <v>886</v>
      </c>
      <c r="N8" s="486">
        <v>886</v>
      </c>
      <c r="O8" s="493">
        <v>3</v>
      </c>
      <c r="P8" s="486">
        <v>3</v>
      </c>
    </row>
    <row r="9" spans="1:16" ht="15">
      <c r="A9" s="489" t="s">
        <v>80</v>
      </c>
      <c r="B9" s="490">
        <v>1130</v>
      </c>
      <c r="C9" s="491">
        <v>1130</v>
      </c>
      <c r="D9" s="491">
        <v>1130</v>
      </c>
      <c r="E9" s="480">
        <v>3677.7</v>
      </c>
      <c r="F9" s="481">
        <v>3119.4</v>
      </c>
      <c r="G9" s="480">
        <v>13.5</v>
      </c>
      <c r="H9" s="481">
        <v>14.3</v>
      </c>
      <c r="I9" s="480">
        <v>13</v>
      </c>
      <c r="J9" s="481">
        <v>10.5</v>
      </c>
      <c r="K9" s="484">
        <f t="shared" si="0"/>
        <v>11.946902654867257</v>
      </c>
      <c r="L9" s="492">
        <v>12.7</v>
      </c>
      <c r="M9" s="486">
        <v>922</v>
      </c>
      <c r="N9" s="486">
        <v>922</v>
      </c>
      <c r="O9" s="493">
        <v>4</v>
      </c>
      <c r="P9" s="486">
        <v>4</v>
      </c>
    </row>
    <row r="10" spans="1:16" ht="15">
      <c r="A10" s="489" t="s">
        <v>3</v>
      </c>
      <c r="B10" s="490">
        <v>395</v>
      </c>
      <c r="C10" s="491">
        <v>412</v>
      </c>
      <c r="D10" s="491">
        <v>412</v>
      </c>
      <c r="E10" s="480">
        <v>773.5</v>
      </c>
      <c r="F10" s="481">
        <v>732.8</v>
      </c>
      <c r="G10" s="480">
        <v>4.3</v>
      </c>
      <c r="H10" s="481">
        <v>4.1</v>
      </c>
      <c r="I10" s="480">
        <v>3.9</v>
      </c>
      <c r="J10" s="481">
        <v>3.7</v>
      </c>
      <c r="K10" s="484">
        <f t="shared" si="0"/>
        <v>10.436893203883495</v>
      </c>
      <c r="L10" s="492">
        <v>10.3</v>
      </c>
      <c r="M10" s="487">
        <v>315.3</v>
      </c>
      <c r="N10" s="486">
        <v>212</v>
      </c>
      <c r="O10" s="493">
        <v>2.2</v>
      </c>
      <c r="P10" s="486">
        <v>1.5</v>
      </c>
    </row>
    <row r="11" spans="1:16" ht="14.25" customHeight="1">
      <c r="A11" s="489" t="s">
        <v>4</v>
      </c>
      <c r="B11" s="490">
        <v>612</v>
      </c>
      <c r="C11" s="491">
        <v>612</v>
      </c>
      <c r="D11" s="491">
        <v>612</v>
      </c>
      <c r="E11" s="480">
        <v>1455</v>
      </c>
      <c r="F11" s="481">
        <v>1415</v>
      </c>
      <c r="G11" s="480">
        <v>7.5</v>
      </c>
      <c r="H11" s="481">
        <v>7.2</v>
      </c>
      <c r="I11" s="480">
        <v>6.6</v>
      </c>
      <c r="J11" s="481">
        <v>6.3</v>
      </c>
      <c r="K11" s="484">
        <f t="shared" si="0"/>
        <v>12.254901960784313</v>
      </c>
      <c r="L11" s="492">
        <v>11.8</v>
      </c>
      <c r="M11" s="487">
        <v>761</v>
      </c>
      <c r="N11" s="486">
        <v>514</v>
      </c>
      <c r="O11" s="493">
        <v>4</v>
      </c>
      <c r="P11" s="486">
        <v>3</v>
      </c>
    </row>
    <row r="12" spans="1:16" ht="15">
      <c r="A12" s="489" t="s">
        <v>20</v>
      </c>
      <c r="B12" s="490">
        <v>482</v>
      </c>
      <c r="C12" s="491">
        <v>482</v>
      </c>
      <c r="D12" s="491">
        <v>482</v>
      </c>
      <c r="E12" s="480">
        <v>1580.9</v>
      </c>
      <c r="F12" s="481">
        <v>1426.2</v>
      </c>
      <c r="G12" s="480">
        <v>8.1</v>
      </c>
      <c r="H12" s="481">
        <v>8</v>
      </c>
      <c r="I12" s="480">
        <v>8</v>
      </c>
      <c r="J12" s="481">
        <v>7.8</v>
      </c>
      <c r="K12" s="484">
        <f t="shared" si="0"/>
        <v>16.804979253112034</v>
      </c>
      <c r="L12" s="492">
        <v>16.1</v>
      </c>
      <c r="M12" s="487">
        <v>1343.9</v>
      </c>
      <c r="N12" s="486">
        <v>1278</v>
      </c>
      <c r="O12" s="493">
        <v>8.8</v>
      </c>
      <c r="P12" s="486">
        <v>8.7</v>
      </c>
    </row>
    <row r="13" spans="1:16" ht="15">
      <c r="A13" s="489" t="s">
        <v>5</v>
      </c>
      <c r="B13" s="490">
        <v>592</v>
      </c>
      <c r="C13" s="491">
        <v>644</v>
      </c>
      <c r="D13" s="491">
        <v>644</v>
      </c>
      <c r="E13" s="480">
        <v>1216</v>
      </c>
      <c r="F13" s="481">
        <v>1186</v>
      </c>
      <c r="G13" s="480">
        <v>7.5</v>
      </c>
      <c r="H13" s="481">
        <v>7.2</v>
      </c>
      <c r="I13" s="480">
        <v>6.9</v>
      </c>
      <c r="J13" s="481">
        <v>6.7</v>
      </c>
      <c r="K13" s="484">
        <f t="shared" si="0"/>
        <v>11.645962732919253</v>
      </c>
      <c r="L13" s="492">
        <v>9.7</v>
      </c>
      <c r="M13" s="487">
        <v>536</v>
      </c>
      <c r="N13" s="487">
        <v>534</v>
      </c>
      <c r="O13" s="493">
        <v>3.2</v>
      </c>
      <c r="P13" s="486">
        <v>3</v>
      </c>
    </row>
    <row r="14" spans="1:16" ht="15">
      <c r="A14" s="489" t="s">
        <v>6</v>
      </c>
      <c r="B14" s="490">
        <v>2736</v>
      </c>
      <c r="C14" s="491">
        <v>2682</v>
      </c>
      <c r="D14" s="491">
        <v>2682</v>
      </c>
      <c r="E14" s="480">
        <v>4449</v>
      </c>
      <c r="F14" s="481">
        <v>4130</v>
      </c>
      <c r="G14" s="480">
        <v>26</v>
      </c>
      <c r="H14" s="481">
        <v>26</v>
      </c>
      <c r="I14" s="480">
        <v>25</v>
      </c>
      <c r="J14" s="481">
        <v>24</v>
      </c>
      <c r="K14" s="484">
        <f t="shared" si="0"/>
        <v>9.694258016405668</v>
      </c>
      <c r="L14" s="492">
        <v>8.4</v>
      </c>
      <c r="M14" s="487">
        <v>440</v>
      </c>
      <c r="N14" s="486">
        <v>440</v>
      </c>
      <c r="O14" s="493">
        <v>2.2</v>
      </c>
      <c r="P14" s="486">
        <v>2.2</v>
      </c>
    </row>
    <row r="15" spans="1:16" ht="15">
      <c r="A15" s="489" t="s">
        <v>7</v>
      </c>
      <c r="B15" s="490">
        <v>544</v>
      </c>
      <c r="C15" s="491">
        <v>536</v>
      </c>
      <c r="D15" s="491">
        <v>536</v>
      </c>
      <c r="E15" s="480">
        <v>1175.1</v>
      </c>
      <c r="F15" s="481">
        <v>1208.2</v>
      </c>
      <c r="G15" s="480">
        <v>5.9</v>
      </c>
      <c r="H15" s="481">
        <v>6.1</v>
      </c>
      <c r="I15" s="480">
        <v>5.3</v>
      </c>
      <c r="J15" s="481">
        <v>5.5</v>
      </c>
      <c r="K15" s="484">
        <f t="shared" si="0"/>
        <v>11.007462686567164</v>
      </c>
      <c r="L15" s="492">
        <v>11</v>
      </c>
      <c r="M15" s="487">
        <v>72.4</v>
      </c>
      <c r="N15" s="486">
        <v>65.7</v>
      </c>
      <c r="O15" s="493">
        <v>0.4</v>
      </c>
      <c r="P15" s="486">
        <v>0.3</v>
      </c>
    </row>
    <row r="16" spans="1:16" ht="16.5" customHeight="1">
      <c r="A16" s="489" t="s">
        <v>8</v>
      </c>
      <c r="B16" s="490">
        <v>500</v>
      </c>
      <c r="C16" s="491">
        <v>493</v>
      </c>
      <c r="D16" s="491">
        <v>493</v>
      </c>
      <c r="E16" s="480">
        <v>1399.2</v>
      </c>
      <c r="F16" s="481">
        <v>1575.1</v>
      </c>
      <c r="G16" s="480">
        <v>6.2</v>
      </c>
      <c r="H16" s="481">
        <v>5.3</v>
      </c>
      <c r="I16" s="480">
        <v>5.9</v>
      </c>
      <c r="J16" s="481">
        <v>4.6</v>
      </c>
      <c r="K16" s="484">
        <f t="shared" si="0"/>
        <v>12.57606490872211</v>
      </c>
      <c r="L16" s="492">
        <v>9.3</v>
      </c>
      <c r="M16" s="487">
        <v>2780</v>
      </c>
      <c r="N16" s="486">
        <v>2710</v>
      </c>
      <c r="O16" s="494">
        <v>15</v>
      </c>
      <c r="P16" s="495">
        <v>14</v>
      </c>
    </row>
    <row r="17" spans="1:16" ht="16.5" customHeight="1">
      <c r="A17" s="489" t="s">
        <v>9</v>
      </c>
      <c r="B17" s="490">
        <v>1400</v>
      </c>
      <c r="C17" s="491">
        <v>1544</v>
      </c>
      <c r="D17" s="491">
        <v>1544</v>
      </c>
      <c r="E17" s="480">
        <v>6963</v>
      </c>
      <c r="F17" s="481">
        <v>3739</v>
      </c>
      <c r="G17" s="480">
        <v>38.7</v>
      </c>
      <c r="H17" s="481">
        <v>18.4</v>
      </c>
      <c r="I17" s="480">
        <v>38.4</v>
      </c>
      <c r="J17" s="481">
        <v>18.4</v>
      </c>
      <c r="K17" s="484">
        <f t="shared" si="0"/>
        <v>25.06476683937824</v>
      </c>
      <c r="L17" s="492">
        <v>18.4</v>
      </c>
      <c r="M17" s="487">
        <v>448</v>
      </c>
      <c r="N17" s="486">
        <v>417</v>
      </c>
      <c r="O17" s="496">
        <v>2</v>
      </c>
      <c r="P17" s="497">
        <v>2</v>
      </c>
    </row>
    <row r="18" spans="1:16" ht="15">
      <c r="A18" s="489" t="s">
        <v>10</v>
      </c>
      <c r="B18" s="490">
        <v>475</v>
      </c>
      <c r="C18" s="491">
        <v>523</v>
      </c>
      <c r="D18" s="491">
        <v>523</v>
      </c>
      <c r="E18" s="480">
        <v>1085.2</v>
      </c>
      <c r="F18" s="481">
        <v>1081.8</v>
      </c>
      <c r="G18" s="480">
        <v>5.4</v>
      </c>
      <c r="H18" s="481">
        <v>5.1</v>
      </c>
      <c r="I18" s="480">
        <v>5</v>
      </c>
      <c r="J18" s="481">
        <v>5</v>
      </c>
      <c r="K18" s="484">
        <f t="shared" si="0"/>
        <v>10.325047801147228</v>
      </c>
      <c r="L18" s="492">
        <v>9</v>
      </c>
      <c r="M18" s="487">
        <v>1075.4</v>
      </c>
      <c r="N18" s="486">
        <v>1033.8</v>
      </c>
      <c r="O18" s="496">
        <v>5.4</v>
      </c>
      <c r="P18" s="497">
        <v>5</v>
      </c>
    </row>
    <row r="19" spans="1:16" ht="15">
      <c r="A19" s="489" t="s">
        <v>81</v>
      </c>
      <c r="B19" s="490">
        <v>1258</v>
      </c>
      <c r="C19" s="491">
        <v>1164</v>
      </c>
      <c r="D19" s="491">
        <v>1164</v>
      </c>
      <c r="E19" s="480">
        <v>3101.7</v>
      </c>
      <c r="F19" s="481">
        <v>3102.6</v>
      </c>
      <c r="G19" s="480">
        <v>13.7</v>
      </c>
      <c r="H19" s="481">
        <v>13.8</v>
      </c>
      <c r="I19" s="480">
        <v>10.9</v>
      </c>
      <c r="J19" s="481">
        <v>10.3</v>
      </c>
      <c r="K19" s="484">
        <f t="shared" si="0"/>
        <v>11.76975945017182</v>
      </c>
      <c r="L19" s="492">
        <v>11.1</v>
      </c>
      <c r="M19" s="487">
        <v>774</v>
      </c>
      <c r="N19" s="486">
        <v>774</v>
      </c>
      <c r="O19" s="496">
        <v>4</v>
      </c>
      <c r="P19" s="497">
        <v>4</v>
      </c>
    </row>
    <row r="20" spans="1:16" ht="15">
      <c r="A20" s="489" t="s">
        <v>11</v>
      </c>
      <c r="B20" s="490">
        <v>1250</v>
      </c>
      <c r="C20" s="491">
        <v>1220</v>
      </c>
      <c r="D20" s="491">
        <v>1220</v>
      </c>
      <c r="E20" s="480">
        <v>3262</v>
      </c>
      <c r="F20" s="481">
        <v>3168</v>
      </c>
      <c r="G20" s="480">
        <v>14.2</v>
      </c>
      <c r="H20" s="481">
        <v>13.4</v>
      </c>
      <c r="I20" s="480">
        <v>12.6</v>
      </c>
      <c r="J20" s="481">
        <v>11.7</v>
      </c>
      <c r="K20" s="484">
        <f t="shared" si="0"/>
        <v>11.639344262295081</v>
      </c>
      <c r="L20" s="492">
        <v>10.9</v>
      </c>
      <c r="M20" s="487">
        <v>217</v>
      </c>
      <c r="N20" s="486">
        <v>215</v>
      </c>
      <c r="O20" s="496">
        <v>1</v>
      </c>
      <c r="P20" s="497">
        <v>1</v>
      </c>
    </row>
    <row r="21" spans="1:67" s="499" customFormat="1" ht="16.5" customHeight="1">
      <c r="A21" s="489" t="s">
        <v>12</v>
      </c>
      <c r="B21" s="490">
        <v>623</v>
      </c>
      <c r="C21" s="491">
        <v>589</v>
      </c>
      <c r="D21" s="491">
        <v>589</v>
      </c>
      <c r="E21" s="480">
        <v>1114.8</v>
      </c>
      <c r="F21" s="481">
        <v>1172.8</v>
      </c>
      <c r="G21" s="480">
        <v>5.3</v>
      </c>
      <c r="H21" s="481">
        <v>6.2</v>
      </c>
      <c r="I21" s="480">
        <v>3.5</v>
      </c>
      <c r="J21" s="481">
        <v>4.2</v>
      </c>
      <c r="K21" s="484">
        <f t="shared" si="0"/>
        <v>8.99830220713073</v>
      </c>
      <c r="L21" s="492">
        <v>10</v>
      </c>
      <c r="M21" s="487">
        <v>334.5</v>
      </c>
      <c r="N21" s="487">
        <v>391.8</v>
      </c>
      <c r="O21" s="496">
        <v>1.5</v>
      </c>
      <c r="P21" s="497">
        <v>1.7</v>
      </c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</row>
    <row r="22" spans="1:16" ht="15">
      <c r="A22" s="489" t="s">
        <v>22</v>
      </c>
      <c r="B22" s="490">
        <v>1011</v>
      </c>
      <c r="C22" s="491">
        <v>1021</v>
      </c>
      <c r="D22" s="491">
        <v>1021</v>
      </c>
      <c r="E22" s="480">
        <v>2280</v>
      </c>
      <c r="F22" s="481">
        <v>2373</v>
      </c>
      <c r="G22" s="480">
        <v>12.9</v>
      </c>
      <c r="H22" s="481">
        <v>13.3</v>
      </c>
      <c r="I22" s="480">
        <v>12.2</v>
      </c>
      <c r="J22" s="481">
        <v>12.8</v>
      </c>
      <c r="K22" s="484">
        <f t="shared" si="0"/>
        <v>12.634671890303624</v>
      </c>
      <c r="L22" s="492">
        <v>12.4</v>
      </c>
      <c r="M22" s="487">
        <v>1903</v>
      </c>
      <c r="N22" s="486">
        <v>2018</v>
      </c>
      <c r="O22" s="496">
        <v>6.2</v>
      </c>
      <c r="P22" s="497">
        <v>7</v>
      </c>
    </row>
    <row r="23" spans="1:16" ht="15" customHeight="1">
      <c r="A23" s="489" t="s">
        <v>82</v>
      </c>
      <c r="B23" s="490">
        <v>1761</v>
      </c>
      <c r="C23" s="491">
        <v>1647</v>
      </c>
      <c r="D23" s="491">
        <v>1647</v>
      </c>
      <c r="E23" s="480">
        <v>8067</v>
      </c>
      <c r="F23" s="500">
        <v>7853</v>
      </c>
      <c r="G23" s="501">
        <v>37.7</v>
      </c>
      <c r="H23" s="481">
        <v>33.3</v>
      </c>
      <c r="I23" s="480">
        <v>37.5</v>
      </c>
      <c r="J23" s="481">
        <v>33.1</v>
      </c>
      <c r="K23" s="484">
        <f t="shared" si="0"/>
        <v>22.890103217972072</v>
      </c>
      <c r="L23" s="492">
        <v>19</v>
      </c>
      <c r="M23" s="487">
        <v>784.1</v>
      </c>
      <c r="N23" s="486">
        <v>758.4</v>
      </c>
      <c r="O23" s="496">
        <v>3.9</v>
      </c>
      <c r="P23" s="497">
        <v>4</v>
      </c>
    </row>
    <row r="24" spans="1:16" ht="15">
      <c r="A24" s="489" t="s">
        <v>13</v>
      </c>
      <c r="B24" s="490">
        <v>466</v>
      </c>
      <c r="C24" s="491">
        <v>400</v>
      </c>
      <c r="D24" s="491">
        <v>400</v>
      </c>
      <c r="E24" s="480">
        <v>1161.6</v>
      </c>
      <c r="F24" s="481">
        <v>1139.3</v>
      </c>
      <c r="G24" s="480">
        <v>4.8</v>
      </c>
      <c r="H24" s="481">
        <v>4.8</v>
      </c>
      <c r="I24" s="480">
        <v>2.5</v>
      </c>
      <c r="J24" s="481">
        <v>2.5</v>
      </c>
      <c r="K24" s="484">
        <f t="shared" si="0"/>
        <v>12</v>
      </c>
      <c r="L24" s="492">
        <v>10.8</v>
      </c>
      <c r="M24" s="487">
        <v>552.9</v>
      </c>
      <c r="N24" s="486">
        <v>537.4</v>
      </c>
      <c r="O24" s="496">
        <v>2.8</v>
      </c>
      <c r="P24" s="497">
        <v>2.9</v>
      </c>
    </row>
    <row r="25" spans="1:16" ht="15">
      <c r="A25" s="489" t="s">
        <v>14</v>
      </c>
      <c r="B25" s="490">
        <v>1490</v>
      </c>
      <c r="C25" s="491">
        <v>1497</v>
      </c>
      <c r="D25" s="491">
        <v>1497</v>
      </c>
      <c r="E25" s="481">
        <v>5413.9</v>
      </c>
      <c r="F25" s="481">
        <v>5130.4</v>
      </c>
      <c r="G25" s="480">
        <v>24.2</v>
      </c>
      <c r="H25" s="481">
        <v>21.9</v>
      </c>
      <c r="I25" s="480">
        <v>22.4</v>
      </c>
      <c r="J25" s="481">
        <v>19.5</v>
      </c>
      <c r="K25" s="484">
        <f t="shared" si="0"/>
        <v>16.16566466265865</v>
      </c>
      <c r="L25" s="492">
        <v>14.7</v>
      </c>
      <c r="M25" s="486"/>
      <c r="N25" s="486"/>
      <c r="O25" s="502"/>
      <c r="P25" s="503"/>
    </row>
    <row r="26" spans="1:16" ht="15">
      <c r="A26" s="489" t="s">
        <v>83</v>
      </c>
      <c r="B26" s="490">
        <v>721</v>
      </c>
      <c r="C26" s="491">
        <v>740</v>
      </c>
      <c r="D26" s="491">
        <v>740</v>
      </c>
      <c r="E26" s="480">
        <v>1069.2</v>
      </c>
      <c r="F26" s="481">
        <v>1102.8</v>
      </c>
      <c r="G26" s="480">
        <v>6.8</v>
      </c>
      <c r="H26" s="481">
        <v>7.2</v>
      </c>
      <c r="I26" s="480">
        <v>6.1</v>
      </c>
      <c r="J26" s="481">
        <v>6.7</v>
      </c>
      <c r="K26" s="484">
        <f t="shared" si="0"/>
        <v>9.18918918918919</v>
      </c>
      <c r="L26" s="492">
        <v>8.8</v>
      </c>
      <c r="M26" s="486">
        <v>2807</v>
      </c>
      <c r="N26" s="486">
        <v>2845</v>
      </c>
      <c r="O26" s="493">
        <v>11</v>
      </c>
      <c r="P26" s="486">
        <v>10</v>
      </c>
    </row>
    <row r="27" spans="1:16" ht="15">
      <c r="A27" s="489" t="s">
        <v>15</v>
      </c>
      <c r="B27" s="490">
        <v>4619</v>
      </c>
      <c r="C27" s="491">
        <v>4682</v>
      </c>
      <c r="D27" s="491">
        <v>4682</v>
      </c>
      <c r="E27" s="480">
        <v>19557</v>
      </c>
      <c r="F27" s="481">
        <v>18074</v>
      </c>
      <c r="G27" s="480">
        <v>89</v>
      </c>
      <c r="H27" s="481">
        <v>84</v>
      </c>
      <c r="I27" s="480">
        <v>77</v>
      </c>
      <c r="J27" s="481">
        <v>66</v>
      </c>
      <c r="K27" s="484">
        <f t="shared" si="0"/>
        <v>19.008970525416487</v>
      </c>
      <c r="L27" s="492">
        <v>18.7</v>
      </c>
      <c r="M27" s="486">
        <v>1126</v>
      </c>
      <c r="N27" s="486">
        <v>1340</v>
      </c>
      <c r="O27" s="493">
        <v>5</v>
      </c>
      <c r="P27" s="486">
        <v>6</v>
      </c>
    </row>
    <row r="28" spans="1:16" ht="0.75" customHeight="1">
      <c r="A28" s="504" t="s">
        <v>135</v>
      </c>
      <c r="B28" s="505">
        <v>100</v>
      </c>
      <c r="C28" s="506">
        <v>100</v>
      </c>
      <c r="D28" s="506">
        <v>100</v>
      </c>
      <c r="E28" s="507">
        <v>68</v>
      </c>
      <c r="F28" s="508">
        <v>0</v>
      </c>
      <c r="G28" s="507">
        <v>0.7</v>
      </c>
      <c r="H28" s="508">
        <v>0.7</v>
      </c>
      <c r="I28" s="507">
        <v>2.4</v>
      </c>
      <c r="J28" s="509">
        <v>2.4</v>
      </c>
      <c r="K28" s="510">
        <f t="shared" si="0"/>
        <v>6.999999999999999</v>
      </c>
      <c r="L28" s="511">
        <v>7</v>
      </c>
      <c r="M28" s="512"/>
      <c r="N28" s="513"/>
      <c r="O28" s="514"/>
      <c r="P28" s="515"/>
    </row>
    <row r="29" spans="1:16" ht="14.25">
      <c r="A29" s="516" t="s">
        <v>136</v>
      </c>
      <c r="B29" s="517">
        <f aca="true" t="shared" si="1" ref="B29:J29">SUM(B7:B27)</f>
        <v>23312</v>
      </c>
      <c r="C29" s="517">
        <f t="shared" si="1"/>
        <v>23252</v>
      </c>
      <c r="D29" s="517">
        <f t="shared" si="1"/>
        <v>23252</v>
      </c>
      <c r="E29" s="518">
        <f t="shared" si="1"/>
        <v>71179.3</v>
      </c>
      <c r="F29" s="518">
        <f t="shared" si="1"/>
        <v>65103.9</v>
      </c>
      <c r="G29" s="518">
        <f t="shared" si="1"/>
        <v>345.8</v>
      </c>
      <c r="H29" s="518">
        <f t="shared" si="1"/>
        <v>313.6</v>
      </c>
      <c r="I29" s="518">
        <f t="shared" si="1"/>
        <v>313.7</v>
      </c>
      <c r="J29" s="518">
        <f t="shared" si="1"/>
        <v>270.2</v>
      </c>
      <c r="K29" s="519">
        <f t="shared" si="0"/>
        <v>14.871838981592981</v>
      </c>
      <c r="L29" s="520">
        <v>13.6</v>
      </c>
      <c r="M29" s="518">
        <f>SUM(M7:M28)</f>
        <v>18078.5</v>
      </c>
      <c r="N29" s="521">
        <f>SUM(N7:N28)</f>
        <v>17892.1</v>
      </c>
      <c r="O29" s="521">
        <f>SUM(O7:O28)</f>
        <v>85.6</v>
      </c>
      <c r="P29" s="521">
        <f>SUM(P7:P28)</f>
        <v>83.30000000000001</v>
      </c>
    </row>
    <row r="30" ht="12.75">
      <c r="A30" s="498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2019-08-19T06:49:38Z</cp:lastPrinted>
  <dcterms:created xsi:type="dcterms:W3CDTF">2019-06-10T04:09:44Z</dcterms:created>
  <dcterms:modified xsi:type="dcterms:W3CDTF">2019-08-19T07:34:24Z</dcterms:modified>
  <cp:category/>
  <cp:version/>
  <cp:contentType/>
  <cp:contentStatus/>
</cp:coreProperties>
</file>