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сев" sheetId="5" r:id="rId5"/>
    <sheet name="погода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6">'молоко'!$A$1:$P$29</definedName>
    <definedName name="_xlnm.Print_Area" localSheetId="5">'погода'!$A$1:$E$25</definedName>
    <definedName name="_xlnm.Print_Area" localSheetId="2">'полевые работы'!$A$1:$L$28</definedName>
    <definedName name="_xlnm.Print_Area" localSheetId="4">'сев'!$A$1:$V$27</definedName>
    <definedName name="_xlnm.Print_Area" localSheetId="1">'уборка прочие'!$A$1:$BC$27</definedName>
  </definedNames>
  <calcPr fullCalcOnLoad="1"/>
</workbook>
</file>

<file path=xl/sharedStrings.xml><?xml version="1.0" encoding="utf-8"?>
<sst xmlns="http://schemas.openxmlformats.org/spreadsheetml/2006/main" count="495" uniqueCount="170">
  <si>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</si>
  <si>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</si>
  <si>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</si>
  <si>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</si>
  <si>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</si>
  <si>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</si>
  <si>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</si>
  <si>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</si>
  <si>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</si>
  <si>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</si>
  <si>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</si>
  <si>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</si>
  <si>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</si>
  <si>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</si>
  <si>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</si>
  <si>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</si>
  <si>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</si>
  <si>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</si>
  <si>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</si>
  <si>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</si>
  <si>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</si>
  <si>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</si>
  <si>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</si>
  <si>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</si>
  <si>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</si>
  <si>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</si>
  <si>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</si>
  <si>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</si>
  <si>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</si>
  <si>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</si>
  <si>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</si>
  <si>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</si>
  <si>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</si>
  <si>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</si>
  <si>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</si>
  <si>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</si>
  <si>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</si>
  <si>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</si>
  <si>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</si>
  <si>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</si>
  <si>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</si>
  <si>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</si>
  <si>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</si>
  <si>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</si>
  <si>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</si>
  <si>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</si>
  <si>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</si>
  <si>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</si>
  <si>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</si>
  <si>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</si>
  <si>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</si>
  <si>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</si>
  <si>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</si>
  <si>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</si>
  <si>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</si>
  <si>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</si>
  <si>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</si>
  <si>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</si>
  <si>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</si>
  <si>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</si>
  <si>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</si>
  <si>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</si>
  <si>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</si>
  <si>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</si>
  <si>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</si>
  <si>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</si>
  <si>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</si>
  <si>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</si>
  <si>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</si>
  <si>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</si>
  <si>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</si>
  <si>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</si>
  <si>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</si>
  <si>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</si>
  <si>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</si>
  <si>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</si>
  <si>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</si>
  <si>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</si>
  <si>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</si>
  <si>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</si>
  <si>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</si>
  <si>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</si>
  <si>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</si>
  <si>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</si>
  <si>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</si>
  <si>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</si>
  <si>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</si>
  <si>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</si>
  <si>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</si>
  <si>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</si>
  <si>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</si>
  <si>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</si>
  <si>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</si>
  <si>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</si>
  <si>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</si>
  <si>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</si>
  <si>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</si>
  <si>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</si>
  <si>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</si>
  <si>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</si>
  <si>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</si>
  <si>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</si>
  <si>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</si>
  <si>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</si>
  <si>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</si>
  <si>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</si>
  <si>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</si>
  <si>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</si>
  <si>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</si>
  <si>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</si>
  <si>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</si>
  <si>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</si>
  <si>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</si>
  <si>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</si>
  <si>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</si>
  <si>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</si>
  <si>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</si>
  <si>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</si>
  <si>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</si>
  <si>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</si>
  <si>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</si>
  <si>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</si>
  <si>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</si>
  <si>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</si>
  <si>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</si>
  <si>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</si>
  <si>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</si>
  <si>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</si>
  <si>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</si>
  <si>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</si>
  <si>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</si>
  <si>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</si>
  <si>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</si>
  <si>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</si>
  <si>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Количество задействованной техники</t>
  </si>
  <si>
    <t>22.08</t>
  </si>
  <si>
    <t>Уборка зерновых и зернобобовых культур                                    23.08.2019</t>
  </si>
  <si>
    <t>Оперативная информация об агрометеорологических условиях  на территори Ульяновской области по состоянию на 23.08.2019</t>
  </si>
  <si>
    <t>23.08</t>
  </si>
  <si>
    <t>26, ясно</t>
  </si>
  <si>
    <t>19 комбайнов</t>
  </si>
  <si>
    <t>ясно, 18</t>
  </si>
  <si>
    <t>65 комбайнов</t>
  </si>
  <si>
    <t>18, ясно</t>
  </si>
  <si>
    <t>21 комбайн</t>
  </si>
  <si>
    <t>14, облачно</t>
  </si>
  <si>
    <t>20, пасмурно</t>
  </si>
  <si>
    <t>78 комбайнов</t>
  </si>
  <si>
    <t xml:space="preserve">ясно, 20 </t>
  </si>
  <si>
    <t>22 комбайна</t>
  </si>
  <si>
    <t>17, облачно</t>
  </si>
  <si>
    <t>13 комбайнов</t>
  </si>
  <si>
    <t>15, ясно</t>
  </si>
  <si>
    <t>20 комбайнов</t>
  </si>
  <si>
    <t>22, ясно</t>
  </si>
  <si>
    <t>29 комбайнов</t>
  </si>
  <si>
    <t>пасмурно</t>
  </si>
  <si>
    <t>60 комбайнов</t>
  </si>
  <si>
    <t>23, пасмурно</t>
  </si>
  <si>
    <t>112 комбайнов</t>
  </si>
  <si>
    <t>67 комбайнов</t>
  </si>
  <si>
    <t>25, ясно</t>
  </si>
  <si>
    <t>85 комбайнов</t>
  </si>
  <si>
    <t>139 комбайнов</t>
  </si>
  <si>
    <t>23, ясно</t>
  </si>
  <si>
    <t>155 комбайнов</t>
  </si>
  <si>
    <t>ясно, 26</t>
  </si>
  <si>
    <t>69 комабйнов</t>
  </si>
  <si>
    <t>24, ясно</t>
  </si>
  <si>
    <t>32 комбайна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</si>
</sst>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0">
    <xf numFmtId="0" fontId="0" fillId="0" borderId="0" xfId="0" applyAlignment="1">
      <alignment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172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0" fontId="19" fillId="25" borderId="12" xfId="82" applyFont="1" applyFill="1" applyBorder="1" applyAlignment="1" applyProtection="1">
      <alignment horizontal="left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3" fontId="19" fillId="25" borderId="13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82" applyFont="1" applyFill="1" applyBorder="1" applyAlignment="1" applyProtection="1">
      <alignment horizontal="left" vertical="center" wrapText="1"/>
      <protection locked="0"/>
    </xf>
    <xf numFmtId="3" fontId="19" fillId="25" borderId="18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82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82" applyNumberFormat="1" applyFont="1" applyFill="1" applyBorder="1" applyAlignment="1" applyProtection="1">
      <alignment horizontal="center" vertical="center" wrapText="1"/>
      <protection locked="0"/>
    </xf>
    <xf numFmtId="174" fontId="20" fillId="25" borderId="21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82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5" borderId="25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82" applyFont="1" applyFill="1" applyBorder="1" applyAlignment="1" applyProtection="1">
      <alignment horizontal="center" vertical="center" wrapText="1"/>
      <protection locked="0"/>
    </xf>
    <xf numFmtId="172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6" xfId="82" applyFont="1" applyFill="1" applyBorder="1" applyAlignment="1" applyProtection="1">
      <alignment horizontal="left" vertical="center" wrapText="1"/>
      <protection locked="0"/>
    </xf>
    <xf numFmtId="3" fontId="20" fillId="25" borderId="20" xfId="82" applyNumberFormat="1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>
      <alignment horizontal="center" vertical="center" wrapText="1"/>
    </xf>
    <xf numFmtId="172" fontId="20" fillId="25" borderId="21" xfId="81" applyNumberFormat="1" applyFont="1" applyFill="1" applyBorder="1" applyAlignment="1" applyProtection="1">
      <alignment horizontal="center" vertical="center" wrapText="1"/>
      <protection hidden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72" fontId="20" fillId="25" borderId="10" xfId="82" applyNumberFormat="1" applyFont="1" applyFill="1" applyBorder="1" applyAlignment="1" applyProtection="1">
      <alignment horizontal="center" vertical="center" wrapText="1"/>
      <protection/>
    </xf>
    <xf numFmtId="172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72" fontId="20" fillId="25" borderId="10" xfId="0" applyNumberFormat="1" applyFont="1" applyFill="1" applyBorder="1" applyAlignment="1" applyProtection="1">
      <alignment horizontal="center" vertical="center" wrapText="1"/>
      <protection/>
    </xf>
    <xf numFmtId="17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center" vertical="center" wrapText="1"/>
    </xf>
    <xf numFmtId="172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75" applyFont="1" applyFill="1" applyBorder="1" applyAlignment="1" applyProtection="1">
      <alignment horizontal="center" vertical="center" textRotation="90" wrapText="1"/>
      <protection locked="0"/>
    </xf>
    <xf numFmtId="1" fontId="19" fillId="25" borderId="29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31" xfId="82" applyFont="1" applyFill="1" applyBorder="1" applyAlignment="1" applyProtection="1">
      <alignment horizontal="center" vertical="center" wrapText="1"/>
      <protection locked="0"/>
    </xf>
    <xf numFmtId="0" fontId="19" fillId="25" borderId="29" xfId="82" applyFont="1" applyFill="1" applyBorder="1" applyAlignment="1" applyProtection="1">
      <alignment horizontal="center" vertical="center" wrapText="1"/>
      <protection locked="0"/>
    </xf>
    <xf numFmtId="0" fontId="19" fillId="25" borderId="30" xfId="82" applyFont="1" applyFill="1" applyBorder="1" applyAlignment="1" applyProtection="1">
      <alignment horizontal="center" vertical="center" wrapText="1"/>
      <protection locked="0"/>
    </xf>
    <xf numFmtId="1" fontId="19" fillId="25" borderId="32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>
      <alignment horizontal="center"/>
    </xf>
    <xf numFmtId="1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82" applyNumberFormat="1" applyFont="1" applyFill="1" applyBorder="1" applyAlignment="1" applyProtection="1">
      <alignment horizontal="center" vertical="center" wrapText="1"/>
      <protection hidden="1"/>
    </xf>
    <xf numFmtId="1" fontId="20" fillId="25" borderId="30" xfId="82" applyNumberFormat="1" applyFont="1" applyFill="1" applyBorder="1" applyAlignment="1" applyProtection="1">
      <alignment horizontal="center" vertical="center" wrapText="1"/>
      <protection/>
    </xf>
    <xf numFmtId="1" fontId="20" fillId="25" borderId="32" xfId="82" applyNumberFormat="1" applyFont="1" applyFill="1" applyBorder="1" applyAlignment="1" applyProtection="1">
      <alignment horizontal="center" vertical="center" wrapText="1"/>
      <protection/>
    </xf>
    <xf numFmtId="0" fontId="20" fillId="25" borderId="33" xfId="82" applyFont="1" applyFill="1" applyBorder="1" applyAlignment="1" applyProtection="1">
      <alignment horizontal="left" vertical="center" wrapText="1"/>
      <protection locked="0"/>
    </xf>
    <xf numFmtId="0" fontId="20" fillId="25" borderId="34" xfId="82" applyFont="1" applyFill="1" applyBorder="1" applyAlignment="1" applyProtection="1">
      <alignment horizontal="center" vertical="center" wrapText="1"/>
      <protection/>
    </xf>
    <xf numFmtId="0" fontId="20" fillId="25" borderId="27" xfId="82" applyFont="1" applyFill="1" applyBorder="1" applyAlignment="1" applyProtection="1">
      <alignment horizontal="center" vertical="center" wrapText="1"/>
      <protection/>
    </xf>
    <xf numFmtId="172" fontId="20" fillId="25" borderId="27" xfId="82" applyNumberFormat="1" applyFont="1" applyFill="1" applyBorder="1" applyAlignment="1" applyProtection="1">
      <alignment horizontal="center" vertical="center" wrapText="1"/>
      <protection/>
    </xf>
    <xf numFmtId="172" fontId="20" fillId="25" borderId="35" xfId="82" applyNumberFormat="1" applyFont="1" applyFill="1" applyBorder="1" applyAlignment="1" applyProtection="1">
      <alignment horizontal="center" vertical="center" wrapText="1"/>
      <protection/>
    </xf>
    <xf numFmtId="0" fontId="20" fillId="25" borderId="23" xfId="82" applyFont="1" applyFill="1" applyBorder="1" applyAlignment="1" applyProtection="1">
      <alignment horizontal="center" vertical="center" wrapText="1"/>
      <protection/>
    </xf>
    <xf numFmtId="172" fontId="20" fillId="25" borderId="27" xfId="0" applyNumberFormat="1" applyFont="1" applyFill="1" applyBorder="1" applyAlignment="1">
      <alignment horizontal="center" vertical="center" wrapText="1"/>
    </xf>
    <xf numFmtId="172" fontId="20" fillId="25" borderId="28" xfId="82" applyNumberFormat="1" applyFont="1" applyFill="1" applyBorder="1" applyAlignment="1" applyProtection="1">
      <alignment horizontal="center" vertical="center" wrapText="1"/>
      <protection/>
    </xf>
    <xf numFmtId="0" fontId="20" fillId="25" borderId="29" xfId="82" applyFont="1" applyFill="1" applyBorder="1" applyAlignment="1" applyProtection="1">
      <alignment horizontal="center" vertical="center" wrapText="1"/>
      <protection/>
    </xf>
    <xf numFmtId="172" fontId="20" fillId="25" borderId="31" xfId="82" applyNumberFormat="1" applyFont="1" applyFill="1" applyBorder="1" applyAlignment="1" applyProtection="1">
      <alignment horizontal="center" vertical="center" wrapText="1"/>
      <protection/>
    </xf>
    <xf numFmtId="172" fontId="20" fillId="25" borderId="28" xfId="80" applyNumberFormat="1" applyFont="1" applyFill="1" applyBorder="1" applyAlignment="1" applyProtection="1">
      <alignment horizontal="center" vertical="center" wrapText="1"/>
      <protection hidden="1"/>
    </xf>
    <xf numFmtId="0" fontId="20" fillId="25" borderId="27" xfId="82" applyNumberFormat="1" applyFont="1" applyFill="1" applyBorder="1" applyAlignment="1" applyProtection="1">
      <alignment horizontal="center" vertical="center" wrapText="1"/>
      <protection/>
    </xf>
    <xf numFmtId="172" fontId="20" fillId="25" borderId="30" xfId="82" applyNumberFormat="1" applyFont="1" applyFill="1" applyBorder="1" applyAlignment="1" applyProtection="1">
      <alignment horizontal="center" vertical="center" wrapText="1"/>
      <protection/>
    </xf>
    <xf numFmtId="172" fontId="20" fillId="25" borderId="31" xfId="82" applyNumberFormat="1" applyFont="1" applyFill="1" applyBorder="1" applyAlignment="1" applyProtection="1">
      <alignment horizontal="center" vertical="center" wrapText="1"/>
      <protection hidden="1"/>
    </xf>
    <xf numFmtId="1" fontId="20" fillId="25" borderId="29" xfId="82" applyNumberFormat="1" applyFont="1" applyFill="1" applyBorder="1" applyAlignment="1" applyProtection="1">
      <alignment horizontal="center" vertical="center" wrapText="1"/>
      <protection/>
    </xf>
    <xf numFmtId="1" fontId="21" fillId="25" borderId="30" xfId="82" applyNumberFormat="1" applyFont="1" applyFill="1" applyBorder="1" applyAlignment="1" applyProtection="1">
      <alignment horizontal="center" vertical="center" wrapText="1"/>
      <protection/>
    </xf>
    <xf numFmtId="1" fontId="21" fillId="25" borderId="32" xfId="82" applyNumberFormat="1" applyFont="1" applyFill="1" applyBorder="1" applyAlignment="1" applyProtection="1">
      <alignment horizontal="center" vertical="center" wrapText="1"/>
      <protection/>
    </xf>
    <xf numFmtId="0" fontId="21" fillId="25" borderId="36" xfId="82" applyFont="1" applyFill="1" applyBorder="1" applyAlignment="1" applyProtection="1">
      <alignment horizontal="left" vertical="center" wrapText="1"/>
      <protection locked="0"/>
    </xf>
    <xf numFmtId="0" fontId="21" fillId="25" borderId="37" xfId="82" applyFont="1" applyFill="1" applyBorder="1" applyAlignment="1" applyProtection="1">
      <alignment horizontal="center" vertical="center" wrapText="1"/>
      <protection/>
    </xf>
    <xf numFmtId="172" fontId="21" fillId="25" borderId="38" xfId="82" applyNumberFormat="1" applyFont="1" applyFill="1" applyBorder="1" applyAlignment="1" applyProtection="1">
      <alignment horizontal="center" vertical="center" wrapText="1"/>
      <protection/>
    </xf>
    <xf numFmtId="0" fontId="21" fillId="25" borderId="39" xfId="82" applyFont="1" applyFill="1" applyBorder="1" applyAlignment="1" applyProtection="1">
      <alignment horizontal="center" vertical="center" wrapText="1"/>
      <protection/>
    </xf>
    <xf numFmtId="172" fontId="21" fillId="25" borderId="40" xfId="0" applyNumberFormat="1" applyFont="1" applyFill="1" applyBorder="1" applyAlignment="1">
      <alignment horizontal="center" vertical="center" wrapText="1"/>
    </xf>
    <xf numFmtId="172" fontId="21" fillId="25" borderId="41" xfId="82" applyNumberFormat="1" applyFont="1" applyFill="1" applyBorder="1" applyAlignment="1" applyProtection="1">
      <alignment horizontal="center" vertical="center" wrapText="1"/>
      <protection/>
    </xf>
    <xf numFmtId="1" fontId="21" fillId="25" borderId="29" xfId="82" applyNumberFormat="1" applyFont="1" applyFill="1" applyBorder="1" applyAlignment="1" applyProtection="1">
      <alignment horizontal="center" vertical="center" wrapText="1"/>
      <protection/>
    </xf>
    <xf numFmtId="1" fontId="21" fillId="25" borderId="23" xfId="82" applyNumberFormat="1" applyFont="1" applyFill="1" applyBorder="1" applyAlignment="1" applyProtection="1">
      <alignment horizontal="center" vertical="center" wrapText="1"/>
      <protection/>
    </xf>
    <xf numFmtId="1" fontId="21" fillId="25" borderId="27" xfId="82" applyNumberFormat="1" applyFont="1" applyFill="1" applyBorder="1" applyAlignment="1" applyProtection="1">
      <alignment horizontal="center" vertical="center" wrapText="1"/>
      <protection/>
    </xf>
    <xf numFmtId="1" fontId="21" fillId="25" borderId="28" xfId="82" applyNumberFormat="1" applyFont="1" applyFill="1" applyBorder="1" applyAlignment="1" applyProtection="1">
      <alignment horizontal="center" vertical="center" wrapText="1"/>
      <protection/>
    </xf>
    <xf numFmtId="1" fontId="21" fillId="25" borderId="31" xfId="82" applyNumberFormat="1" applyFont="1" applyFill="1" applyBorder="1" applyAlignment="1" applyProtection="1">
      <alignment horizontal="center" vertical="center" wrapText="1"/>
      <protection/>
    </xf>
    <xf numFmtId="1" fontId="21" fillId="25" borderId="39" xfId="82" applyNumberFormat="1" applyFont="1" applyFill="1" applyBorder="1" applyAlignment="1" applyProtection="1">
      <alignment horizontal="center" vertical="center" wrapText="1"/>
      <protection/>
    </xf>
    <xf numFmtId="1" fontId="21" fillId="25" borderId="40" xfId="82" applyNumberFormat="1" applyFont="1" applyFill="1" applyBorder="1" applyAlignment="1" applyProtection="1">
      <alignment horizontal="center" vertical="center" wrapText="1"/>
      <protection/>
    </xf>
    <xf numFmtId="1" fontId="21" fillId="25" borderId="41" xfId="82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left" vertical="top" wrapText="1"/>
    </xf>
    <xf numFmtId="0" fontId="21" fillId="25" borderId="23" xfId="82" applyFont="1" applyFill="1" applyBorder="1" applyAlignment="1" applyProtection="1">
      <alignment horizontal="center" vertical="center" wrapText="1"/>
      <protection/>
    </xf>
    <xf numFmtId="0" fontId="21" fillId="25" borderId="27" xfId="82" applyFont="1" applyFill="1" applyBorder="1" applyAlignment="1" applyProtection="1">
      <alignment horizontal="center" vertical="center" wrapText="1"/>
      <protection/>
    </xf>
    <xf numFmtId="0" fontId="21" fillId="25" borderId="28" xfId="82" applyFont="1" applyFill="1" applyBorder="1" applyAlignment="1" applyProtection="1">
      <alignment horizontal="center" vertical="center" wrapText="1"/>
      <protection/>
    </xf>
    <xf numFmtId="0" fontId="19" fillId="25" borderId="42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0" applyFont="1" applyFill="1" applyBorder="1" applyAlignment="1" applyProtection="1">
      <alignment horizontal="center" vertical="center" wrapText="1"/>
      <protection locked="0"/>
    </xf>
    <xf numFmtId="1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5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72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72" fontId="21" fillId="25" borderId="40" xfId="82" applyNumberFormat="1" applyFont="1" applyFill="1" applyBorder="1" applyAlignment="1" applyProtection="1">
      <alignment horizontal="center" vertical="center" wrapText="1"/>
      <protection/>
    </xf>
    <xf numFmtId="172" fontId="21" fillId="25" borderId="28" xfId="82" applyNumberFormat="1" applyFont="1" applyFill="1" applyBorder="1" applyAlignment="1" applyProtection="1">
      <alignment horizontal="center" vertical="center" wrapText="1"/>
      <protection/>
    </xf>
    <xf numFmtId="0" fontId="19" fillId="25" borderId="43" xfId="0" applyFont="1" applyFill="1" applyBorder="1" applyAlignment="1" applyProtection="1">
      <alignment horizontal="center" vertical="center" wrapText="1"/>
      <protection locked="0"/>
    </xf>
    <xf numFmtId="0" fontId="19" fillId="25" borderId="42" xfId="0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3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5" xfId="0" applyNumberFormat="1" applyFont="1" applyFill="1" applyBorder="1" applyAlignment="1" applyProtection="1">
      <alignment horizontal="center" vertical="center" wrapText="1"/>
      <protection hidden="1"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72" fontId="19" fillId="25" borderId="16" xfId="81" applyNumberFormat="1" applyFont="1" applyFill="1" applyBorder="1" applyAlignment="1" applyProtection="1">
      <alignment horizontal="center" vertical="center" wrapText="1"/>
      <protection hidden="1"/>
    </xf>
    <xf numFmtId="172" fontId="19" fillId="25" borderId="19" xfId="81" applyNumberFormat="1" applyFont="1" applyFill="1" applyBorder="1" applyAlignment="1" applyProtection="1">
      <alignment horizontal="center" vertical="center" wrapText="1"/>
      <protection hidden="1"/>
    </xf>
    <xf numFmtId="172" fontId="20" fillId="25" borderId="21" xfId="0" applyNumberFormat="1" applyFont="1" applyFill="1" applyBorder="1" applyAlignment="1" applyProtection="1">
      <alignment horizontal="center" vertical="center" wrapText="1"/>
      <protection/>
    </xf>
    <xf numFmtId="172" fontId="27" fillId="25" borderId="24" xfId="0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82" applyFont="1" applyFill="1" applyBorder="1" applyAlignment="1" applyProtection="1">
      <alignment horizontal="center" vertical="center" wrapText="1"/>
      <protection locked="0"/>
    </xf>
    <xf numFmtId="0" fontId="19" fillId="25" borderId="48" xfId="82" applyFont="1" applyFill="1" applyBorder="1" applyAlignment="1" applyProtection="1">
      <alignment horizontal="center" vertical="center" wrapText="1"/>
      <protection locked="0"/>
    </xf>
    <xf numFmtId="4" fontId="20" fillId="25" borderId="27" xfId="82" applyNumberFormat="1" applyFont="1" applyFill="1" applyBorder="1" applyAlignment="1" applyProtection="1">
      <alignment horizontal="center" vertical="center" wrapText="1"/>
      <protection/>
    </xf>
    <xf numFmtId="1" fontId="19" fillId="25" borderId="49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50" xfId="0" applyNumberFormat="1" applyFont="1" applyFill="1" applyBorder="1" applyAlignment="1" applyProtection="1">
      <alignment horizontal="center" vertical="center" wrapText="1"/>
      <protection/>
    </xf>
    <xf numFmtId="1" fontId="19" fillId="25" borderId="51" xfId="0" applyNumberFormat="1" applyFont="1" applyFill="1" applyBorder="1" applyAlignment="1" applyProtection="1">
      <alignment horizontal="center" vertical="center" wrapText="1"/>
      <protection/>
    </xf>
    <xf numFmtId="172" fontId="19" fillId="25" borderId="30" xfId="0" applyNumberFormat="1" applyFont="1" applyFill="1" applyBorder="1" applyAlignment="1" applyProtection="1">
      <alignment horizontal="center" vertical="center" wrapText="1"/>
      <protection/>
    </xf>
    <xf numFmtId="0" fontId="19" fillId="25" borderId="52" xfId="82" applyFont="1" applyFill="1" applyBorder="1" applyAlignment="1" applyProtection="1">
      <alignment horizontal="center" vertical="center" wrapText="1"/>
      <protection locked="0"/>
    </xf>
    <xf numFmtId="0" fontId="19" fillId="25" borderId="53" xfId="82" applyFont="1" applyFill="1" applyBorder="1" applyAlignment="1" applyProtection="1">
      <alignment horizontal="center" vertical="center" wrapText="1"/>
      <protection locked="0"/>
    </xf>
    <xf numFmtId="0" fontId="19" fillId="25" borderId="51" xfId="82" applyFont="1" applyFill="1" applyBorder="1" applyAlignment="1" applyProtection="1">
      <alignment horizontal="center" vertical="center" wrapText="1"/>
      <protection locked="0"/>
    </xf>
    <xf numFmtId="172" fontId="19" fillId="25" borderId="51" xfId="0" applyNumberFormat="1" applyFont="1" applyFill="1" applyBorder="1" applyAlignment="1">
      <alignment horizontal="center" vertical="center" wrapText="1"/>
    </xf>
    <xf numFmtId="0" fontId="19" fillId="25" borderId="54" xfId="82" applyFont="1" applyFill="1" applyBorder="1" applyAlignment="1" applyProtection="1">
      <alignment horizontal="center" vertical="center" wrapText="1"/>
      <protection locked="0"/>
    </xf>
    <xf numFmtId="1" fontId="19" fillId="25" borderId="46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55" xfId="82" applyFont="1" applyFill="1" applyBorder="1" applyAlignment="1" applyProtection="1">
      <alignment horizontal="center" vertical="center" wrapText="1"/>
      <protection locked="0"/>
    </xf>
    <xf numFmtId="0" fontId="19" fillId="25" borderId="46" xfId="82" applyFont="1" applyFill="1" applyBorder="1" applyAlignment="1" applyProtection="1">
      <alignment horizontal="center" vertical="center" wrapText="1"/>
      <protection locked="0"/>
    </xf>
    <xf numFmtId="0" fontId="19" fillId="25" borderId="53" xfId="0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 applyProtection="1">
      <alignment horizontal="center" vertical="center" wrapText="1"/>
      <protection/>
    </xf>
    <xf numFmtId="1" fontId="19" fillId="25" borderId="57" xfId="0" applyNumberFormat="1" applyFont="1" applyFill="1" applyBorder="1" applyAlignment="1" applyProtection="1">
      <alignment horizontal="center" vertical="center" wrapText="1"/>
      <protection/>
    </xf>
    <xf numFmtId="1" fontId="19" fillId="25" borderId="30" xfId="0" applyNumberFormat="1" applyFont="1" applyFill="1" applyBorder="1" applyAlignment="1" applyProtection="1">
      <alignment horizontal="center" vertical="center" wrapText="1"/>
      <protection/>
    </xf>
    <xf numFmtId="172" fontId="19" fillId="25" borderId="31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82" applyFont="1" applyFill="1" applyBorder="1" applyAlignment="1" applyProtection="1">
      <alignment horizontal="center" vertical="center" wrapText="1"/>
      <protection hidden="1"/>
    </xf>
    <xf numFmtId="0" fontId="19" fillId="25" borderId="30" xfId="82" applyFont="1" applyFill="1" applyBorder="1" applyAlignment="1" applyProtection="1">
      <alignment horizontal="center" vertical="center" wrapText="1"/>
      <protection hidden="1" locked="0"/>
    </xf>
    <xf numFmtId="172" fontId="19" fillId="25" borderId="30" xfId="0" applyNumberFormat="1" applyFont="1" applyFill="1" applyBorder="1" applyAlignment="1">
      <alignment horizontal="center" vertical="center" wrapText="1"/>
    </xf>
    <xf numFmtId="172" fontId="19" fillId="25" borderId="32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29" xfId="0" applyNumberFormat="1" applyFont="1" applyFill="1" applyBorder="1" applyAlignment="1">
      <alignment horizontal="center" vertical="center" wrapText="1"/>
    </xf>
    <xf numFmtId="172" fontId="19" fillId="25" borderId="31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172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82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82" applyFont="1" applyFill="1" applyBorder="1" applyAlignment="1" applyProtection="1">
      <alignment horizontal="center" vertical="center" wrapText="1"/>
      <protection hidden="1"/>
    </xf>
    <xf numFmtId="0" fontId="19" fillId="25" borderId="3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/>
    </xf>
    <xf numFmtId="0" fontId="19" fillId="25" borderId="31" xfId="82" applyFont="1" applyFill="1" applyBorder="1" applyAlignment="1" applyProtection="1">
      <alignment horizontal="center" vertical="center" wrapText="1"/>
      <protection hidden="1"/>
    </xf>
    <xf numFmtId="1" fontId="19" fillId="25" borderId="29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29" xfId="80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0" applyNumberFormat="1" applyFont="1" applyFill="1" applyBorder="1" applyAlignment="1">
      <alignment horizontal="center" vertical="center" wrapText="1"/>
    </xf>
    <xf numFmtId="3" fontId="19" fillId="25" borderId="30" xfId="0" applyNumberFormat="1" applyFont="1" applyFill="1" applyBorder="1" applyAlignment="1">
      <alignment horizontal="center" vertical="center" wrapText="1"/>
    </xf>
    <xf numFmtId="1" fontId="19" fillId="25" borderId="58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72" fontId="19" fillId="25" borderId="6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82" applyFont="1" applyFill="1" applyBorder="1" applyAlignment="1" applyProtection="1">
      <alignment horizontal="center" vertical="center" wrapText="1"/>
      <protection hidden="1"/>
    </xf>
    <xf numFmtId="0" fontId="19" fillId="25" borderId="60" xfId="82" applyFont="1" applyFill="1" applyBorder="1" applyAlignment="1" applyProtection="1">
      <alignment horizontal="center" vertical="center" wrapText="1"/>
      <protection hidden="1" locked="0"/>
    </xf>
    <xf numFmtId="172" fontId="19" fillId="25" borderId="60" xfId="0" applyNumberFormat="1" applyFont="1" applyFill="1" applyBorder="1" applyAlignment="1">
      <alignment horizontal="center" vertical="center" wrapText="1"/>
    </xf>
    <xf numFmtId="172" fontId="19" fillId="25" borderId="62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61" xfId="0" applyNumberFormat="1" applyFont="1" applyFill="1" applyBorder="1" applyAlignment="1">
      <alignment horizontal="center" vertical="center" wrapText="1"/>
    </xf>
    <xf numFmtId="1" fontId="19" fillId="25" borderId="60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60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61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172" fontId="19" fillId="25" borderId="62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82" applyFont="1" applyFill="1" applyBorder="1" applyAlignment="1" applyProtection="1">
      <alignment horizontal="center" vertical="center" wrapText="1"/>
      <protection hidden="1"/>
    </xf>
    <xf numFmtId="0" fontId="19" fillId="25" borderId="6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60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60" xfId="82" applyNumberFormat="1" applyFont="1" applyFill="1" applyBorder="1" applyAlignment="1" applyProtection="1">
      <alignment horizontal="center" vertical="center" wrapText="1"/>
      <protection/>
    </xf>
    <xf numFmtId="172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172" fontId="20" fillId="25" borderId="27" xfId="80" applyNumberFormat="1" applyFont="1" applyFill="1" applyBorder="1" applyAlignment="1" applyProtection="1">
      <alignment horizontal="center" vertical="center" wrapText="1"/>
      <protection hidden="1"/>
    </xf>
    <xf numFmtId="0" fontId="21" fillId="25" borderId="40" xfId="0" applyFont="1" applyFill="1" applyBorder="1" applyAlignment="1" applyProtection="1">
      <alignment horizontal="center" vertical="center" wrapText="1"/>
      <protection/>
    </xf>
    <xf numFmtId="0" fontId="21" fillId="25" borderId="40" xfId="82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3" xfId="0" applyNumberFormat="1" applyFont="1" applyFill="1" applyBorder="1" applyAlignment="1">
      <alignment horizontal="center" vertical="center" wrapText="1"/>
    </xf>
    <xf numFmtId="174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2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2" xfId="0" applyNumberFormat="1" applyFont="1" applyFill="1" applyBorder="1" applyAlignment="1">
      <alignment horizontal="center" vertical="center" wrapText="1"/>
    </xf>
    <xf numFmtId="3" fontId="20" fillId="25" borderId="24" xfId="82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82" applyNumberFormat="1" applyFont="1" applyFill="1" applyBorder="1" applyAlignment="1" applyProtection="1">
      <alignment horizontal="center" vertical="center" wrapText="1"/>
      <protection/>
    </xf>
    <xf numFmtId="1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center" vertical="top" wrapText="1"/>
    </xf>
    <xf numFmtId="0" fontId="0" fillId="25" borderId="30" xfId="0" applyFill="1" applyBorder="1" applyAlignment="1">
      <alignment/>
    </xf>
    <xf numFmtId="172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1" fontId="20" fillId="25" borderId="23" xfId="82" applyNumberFormat="1" applyFont="1" applyFill="1" applyBorder="1" applyAlignment="1" applyProtection="1">
      <alignment horizontal="center" vertical="center" wrapText="1"/>
      <protection/>
    </xf>
    <xf numFmtId="1" fontId="20" fillId="25" borderId="27" xfId="82" applyNumberFormat="1" applyFont="1" applyFill="1" applyBorder="1" applyAlignment="1" applyProtection="1">
      <alignment horizontal="center" vertical="center" wrapText="1"/>
      <protection/>
    </xf>
    <xf numFmtId="1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74" fontId="19" fillId="25" borderId="48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0" fontId="21" fillId="25" borderId="23" xfId="82" applyNumberFormat="1" applyFont="1" applyFill="1" applyBorder="1" applyAlignment="1" applyProtection="1">
      <alignment horizontal="center" vertical="center" wrapText="1"/>
      <protection/>
    </xf>
    <xf numFmtId="0" fontId="21" fillId="25" borderId="27" xfId="82" applyNumberFormat="1" applyFont="1" applyFill="1" applyBorder="1" applyAlignment="1" applyProtection="1">
      <alignment horizontal="center" vertical="center" wrapText="1"/>
      <protection/>
    </xf>
    <xf numFmtId="174" fontId="21" fillId="25" borderId="27" xfId="82" applyNumberFormat="1" applyFont="1" applyFill="1" applyBorder="1" applyAlignment="1" applyProtection="1">
      <alignment horizontal="center" vertical="center" wrapText="1"/>
      <protection/>
    </xf>
    <xf numFmtId="3" fontId="21" fillId="25" borderId="27" xfId="82" applyNumberFormat="1" applyFont="1" applyFill="1" applyBorder="1" applyAlignment="1" applyProtection="1">
      <alignment horizontal="center" vertical="center" wrapText="1"/>
      <protection/>
    </xf>
    <xf numFmtId="174" fontId="21" fillId="25" borderId="28" xfId="82" applyNumberFormat="1" applyFont="1" applyFill="1" applyBorder="1" applyAlignment="1" applyProtection="1">
      <alignment horizontal="center" vertical="center" wrapText="1"/>
      <protection/>
    </xf>
    <xf numFmtId="0" fontId="21" fillId="25" borderId="63" xfId="0" applyFont="1" applyFill="1" applyBorder="1" applyAlignment="1">
      <alignment horizontal="left" vertical="center" wrapText="1"/>
    </xf>
    <xf numFmtId="3" fontId="21" fillId="25" borderId="20" xfId="82" applyNumberFormat="1" applyFont="1" applyFill="1" applyBorder="1" applyAlignment="1" applyProtection="1">
      <alignment horizontal="center" vertical="center" wrapText="1"/>
      <protection locked="0"/>
    </xf>
    <xf numFmtId="174" fontId="21" fillId="25" borderId="64" xfId="82" applyNumberFormat="1" applyFont="1" applyFill="1" applyBorder="1" applyAlignment="1" applyProtection="1">
      <alignment horizontal="center" vertical="center" wrapText="1"/>
      <protection locked="0"/>
    </xf>
    <xf numFmtId="1" fontId="21" fillId="25" borderId="65" xfId="0" applyNumberFormat="1" applyFont="1" applyFill="1" applyBorder="1" applyAlignment="1">
      <alignment horizontal="center" vertical="center" wrapText="1"/>
    </xf>
    <xf numFmtId="1" fontId="21" fillId="25" borderId="66" xfId="0" applyNumberFormat="1" applyFont="1" applyFill="1" applyBorder="1" applyAlignment="1">
      <alignment horizontal="center" vertical="center" wrapText="1"/>
    </xf>
    <xf numFmtId="172" fontId="21" fillId="25" borderId="66" xfId="0" applyNumberFormat="1" applyFont="1" applyFill="1" applyBorder="1" applyAlignment="1">
      <alignment horizontal="center" vertical="center" wrapText="1"/>
    </xf>
    <xf numFmtId="172" fontId="21" fillId="25" borderId="64" xfId="0" applyNumberFormat="1" applyFont="1" applyFill="1" applyBorder="1" applyAlignment="1">
      <alignment horizontal="center" vertical="center" wrapText="1"/>
    </xf>
    <xf numFmtId="0" fontId="21" fillId="25" borderId="67" xfId="0" applyFont="1" applyFill="1" applyBorder="1" applyAlignment="1">
      <alignment horizontal="center" vertical="center" wrapText="1"/>
    </xf>
    <xf numFmtId="0" fontId="21" fillId="25" borderId="68" xfId="0" applyFont="1" applyFill="1" applyBorder="1" applyAlignment="1">
      <alignment horizontal="center" vertical="center" wrapText="1"/>
    </xf>
    <xf numFmtId="172" fontId="21" fillId="25" borderId="68" xfId="0" applyNumberFormat="1" applyFont="1" applyFill="1" applyBorder="1" applyAlignment="1">
      <alignment horizontal="center" vertical="center" wrapText="1"/>
    </xf>
    <xf numFmtId="0" fontId="21" fillId="25" borderId="66" xfId="0" applyFont="1" applyFill="1" applyBorder="1" applyAlignment="1">
      <alignment horizontal="center" vertical="center" wrapText="1"/>
    </xf>
    <xf numFmtId="0" fontId="21" fillId="25" borderId="65" xfId="0" applyFont="1" applyFill="1" applyBorder="1" applyAlignment="1">
      <alignment horizontal="center" vertical="center" wrapText="1"/>
    </xf>
    <xf numFmtId="0" fontId="19" fillId="25" borderId="69" xfId="0" applyFont="1" applyFill="1" applyBorder="1" applyAlignment="1" applyProtection="1">
      <alignment horizontal="center" vertical="center" wrapText="1"/>
      <protection locked="0"/>
    </xf>
    <xf numFmtId="0" fontId="19" fillId="25" borderId="70" xfId="0" applyFont="1" applyFill="1" applyBorder="1" applyAlignment="1" applyProtection="1">
      <alignment horizontal="center" vertical="center" wrapText="1"/>
      <protection locked="0"/>
    </xf>
    <xf numFmtId="172" fontId="20" fillId="25" borderId="20" xfId="0" applyNumberFormat="1" applyFont="1" applyFill="1" applyBorder="1" applyAlignment="1" applyProtection="1">
      <alignment horizontal="center" vertical="center" wrapText="1"/>
      <protection/>
    </xf>
    <xf numFmtId="0" fontId="20" fillId="25" borderId="69" xfId="76" applyFont="1" applyFill="1" applyBorder="1" applyAlignment="1" applyProtection="1">
      <alignment horizontal="center" vertical="center" textRotation="90" wrapText="1"/>
      <protection locked="0"/>
    </xf>
    <xf numFmtId="1" fontId="20" fillId="25" borderId="69" xfId="0" applyNumberFormat="1" applyFont="1" applyFill="1" applyBorder="1" applyAlignment="1" applyProtection="1">
      <alignment horizontal="center" vertical="center" wrapText="1"/>
      <protection/>
    </xf>
    <xf numFmtId="0" fontId="21" fillId="25" borderId="71" xfId="0" applyFont="1" applyFill="1" applyBorder="1" applyAlignment="1">
      <alignment horizontal="center" vertical="center" wrapText="1"/>
    </xf>
    <xf numFmtId="0" fontId="21" fillId="25" borderId="6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30" fillId="0" borderId="30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84" applyNumberFormat="1" applyFont="1" applyFill="1" applyBorder="1" applyAlignment="1" applyProtection="1">
      <alignment horizontal="center" vertical="center"/>
      <protection hidden="1"/>
    </xf>
    <xf numFmtId="0" fontId="19" fillId="0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>
      <alignment/>
    </xf>
    <xf numFmtId="3" fontId="19" fillId="0" borderId="47" xfId="84" applyNumberFormat="1" applyFont="1" applyFill="1" applyBorder="1" applyAlignment="1" applyProtection="1">
      <alignment horizontal="center"/>
      <protection hidden="1"/>
    </xf>
    <xf numFmtId="1" fontId="19" fillId="0" borderId="47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9" fillId="0" borderId="72" xfId="0" applyFont="1" applyFill="1" applyBorder="1" applyAlignment="1" applyProtection="1">
      <alignment horizontal="center" vertical="center" textRotation="90" wrapText="1"/>
      <protection hidden="1"/>
    </xf>
    <xf numFmtId="0" fontId="19" fillId="0" borderId="73" xfId="0" applyFont="1" applyFill="1" applyBorder="1" applyAlignment="1" applyProtection="1">
      <alignment horizontal="center" vertical="center" textRotation="90" wrapText="1"/>
      <protection hidden="1"/>
    </xf>
    <xf numFmtId="3" fontId="19" fillId="0" borderId="60" xfId="84" applyNumberFormat="1" applyFont="1" applyFill="1" applyBorder="1" applyAlignment="1" applyProtection="1">
      <alignment horizontal="center" vertical="center"/>
      <protection hidden="1"/>
    </xf>
    <xf numFmtId="1" fontId="19" fillId="0" borderId="6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60" xfId="0" applyFill="1" applyBorder="1" applyAlignment="1">
      <alignment/>
    </xf>
    <xf numFmtId="0" fontId="0" fillId="0" borderId="62" xfId="0" applyFill="1" applyBorder="1" applyAlignment="1">
      <alignment/>
    </xf>
    <xf numFmtId="3" fontId="21" fillId="0" borderId="40" xfId="74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72" fontId="21" fillId="0" borderId="40" xfId="0" applyNumberFormat="1" applyFont="1" applyFill="1" applyBorder="1" applyAlignment="1" applyProtection="1">
      <alignment horizontal="center" vertical="center"/>
      <protection hidden="1"/>
    </xf>
    <xf numFmtId="172" fontId="21" fillId="0" borderId="41" xfId="0" applyNumberFormat="1" applyFont="1" applyFill="1" applyBorder="1" applyAlignment="1" applyProtection="1">
      <alignment horizontal="center" vertical="center"/>
      <protection hidden="1"/>
    </xf>
    <xf numFmtId="3" fontId="27" fillId="0" borderId="27" xfId="84" applyNumberFormat="1" applyFont="1" applyFill="1" applyBorder="1" applyAlignment="1" applyProtection="1">
      <alignment horizontal="center" vertical="center" wrapText="1"/>
      <protection hidden="1"/>
    </xf>
    <xf numFmtId="3" fontId="20" fillId="0" borderId="27" xfId="0" applyNumberFormat="1" applyFont="1" applyFill="1" applyBorder="1" applyAlignment="1" applyProtection="1">
      <alignment horizontal="center" vertical="center"/>
      <protection hidden="1"/>
    </xf>
    <xf numFmtId="174" fontId="20" fillId="0" borderId="27" xfId="84" applyNumberFormat="1" applyFont="1" applyFill="1" applyBorder="1" applyAlignment="1" applyProtection="1">
      <alignment horizontal="center" vertical="center"/>
      <protection hidden="1"/>
    </xf>
    <xf numFmtId="3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30" fillId="0" borderId="74" xfId="84" applyFont="1" applyFill="1" applyBorder="1" applyAlignment="1" applyProtection="1">
      <alignment vertical="top" wrapText="1"/>
      <protection hidden="1"/>
    </xf>
    <xf numFmtId="0" fontId="30" fillId="0" borderId="75" xfId="84" applyFont="1" applyFill="1" applyBorder="1" applyAlignment="1" applyProtection="1">
      <alignment vertical="top" wrapText="1"/>
      <protection hidden="1"/>
    </xf>
    <xf numFmtId="0" fontId="30" fillId="0" borderId="76" xfId="84" applyFont="1" applyFill="1" applyBorder="1" applyAlignment="1" applyProtection="1">
      <alignment vertical="top" wrapText="1"/>
      <protection hidden="1"/>
    </xf>
    <xf numFmtId="0" fontId="20" fillId="0" borderId="33" xfId="0" applyFont="1" applyFill="1" applyBorder="1" applyAlignment="1" applyProtection="1">
      <alignment vertical="center"/>
      <protection hidden="1"/>
    </xf>
    <xf numFmtId="0" fontId="19" fillId="0" borderId="77" xfId="0" applyFont="1" applyFill="1" applyBorder="1" applyAlignment="1" applyProtection="1">
      <alignment horizontal="center" vertical="center" textRotation="90" wrapText="1"/>
      <protection hidden="1"/>
    </xf>
    <xf numFmtId="0" fontId="21" fillId="0" borderId="78" xfId="0" applyFont="1" applyFill="1" applyBorder="1" applyAlignment="1" applyProtection="1">
      <alignment horizontal="center" vertical="center"/>
      <protection hidden="1"/>
    </xf>
    <xf numFmtId="0" fontId="19" fillId="0" borderId="79" xfId="0" applyFont="1" applyFill="1" applyBorder="1" applyAlignment="1" applyProtection="1">
      <alignment horizontal="center" vertical="center" textRotation="90" wrapText="1"/>
      <protection hidden="1"/>
    </xf>
    <xf numFmtId="3" fontId="30" fillId="0" borderId="46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29" xfId="84" applyNumberFormat="1" applyFont="1" applyFill="1" applyBorder="1" applyAlignment="1" applyProtection="1">
      <alignment horizontal="center" vertical="center" wrapText="1"/>
      <protection hidden="1"/>
    </xf>
    <xf numFmtId="172" fontId="30" fillId="0" borderId="32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61" xfId="84" applyNumberFormat="1" applyFont="1" applyFill="1" applyBorder="1" applyAlignment="1" applyProtection="1">
      <alignment horizontal="center" vertical="center" wrapText="1"/>
      <protection hidden="1"/>
    </xf>
    <xf numFmtId="3" fontId="27" fillId="0" borderId="23" xfId="84" applyNumberFormat="1" applyFont="1" applyFill="1" applyBorder="1" applyAlignment="1" applyProtection="1">
      <alignment horizontal="center" vertical="center" wrapText="1"/>
      <protection hidden="1"/>
    </xf>
    <xf numFmtId="2" fontId="27" fillId="0" borderId="28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74" applyNumberFormat="1" applyFont="1" applyFill="1" applyBorder="1" applyAlignment="1" applyProtection="1">
      <alignment horizontal="center" vertical="center"/>
      <protection/>
    </xf>
    <xf numFmtId="172" fontId="32" fillId="0" borderId="41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80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3" fontId="19" fillId="0" borderId="59" xfId="0" applyNumberFormat="1" applyFont="1" applyFill="1" applyBorder="1" applyAlignment="1">
      <alignment horizontal="center" vertical="center" wrapText="1"/>
    </xf>
    <xf numFmtId="3" fontId="20" fillId="0" borderId="81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 applyProtection="1">
      <alignment horizontal="center" vertical="center" wrapText="1"/>
      <protection hidden="1"/>
    </xf>
    <xf numFmtId="174" fontId="19" fillId="0" borderId="48" xfId="84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74" fontId="19" fillId="0" borderId="32" xfId="84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>
      <alignment horizontal="center" vertical="center" wrapText="1"/>
    </xf>
    <xf numFmtId="174" fontId="19" fillId="0" borderId="62" xfId="84" applyNumberFormat="1" applyFont="1" applyFill="1" applyBorder="1" applyAlignment="1" applyProtection="1">
      <alignment horizontal="center" vertical="center"/>
      <protection hidden="1"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20" fillId="0" borderId="28" xfId="84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4" fontId="21" fillId="0" borderId="41" xfId="84" applyNumberFormat="1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5" xfId="0" applyNumberFormat="1" applyFont="1" applyFill="1" applyBorder="1" applyAlignment="1" applyProtection="1">
      <alignment horizontal="center"/>
      <protection hidden="1"/>
    </xf>
    <xf numFmtId="172" fontId="19" fillId="0" borderId="31" xfId="0" applyNumberFormat="1" applyFont="1" applyFill="1" applyBorder="1" applyAlignment="1" applyProtection="1">
      <alignment horizontal="center" vertical="center"/>
      <protection hidden="1"/>
    </xf>
    <xf numFmtId="174" fontId="19" fillId="0" borderId="31" xfId="84" applyNumberFormat="1" applyFont="1" applyFill="1" applyBorder="1" applyAlignment="1" applyProtection="1">
      <alignment horizontal="center" vertical="center"/>
      <protection hidden="1"/>
    </xf>
    <xf numFmtId="174" fontId="19" fillId="0" borderId="83" xfId="84" applyNumberFormat="1" applyFont="1" applyFill="1" applyBorder="1" applyAlignment="1" applyProtection="1">
      <alignment horizontal="center" vertical="center"/>
      <protection hidden="1"/>
    </xf>
    <xf numFmtId="4" fontId="20" fillId="0" borderId="35" xfId="84" applyNumberFormat="1" applyFont="1" applyFill="1" applyBorder="1" applyAlignment="1" applyProtection="1">
      <alignment horizontal="center" vertical="center"/>
      <protection hidden="1"/>
    </xf>
    <xf numFmtId="172" fontId="21" fillId="0" borderId="38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>
      <alignment horizontal="center" vertical="center" wrapText="1"/>
    </xf>
    <xf numFmtId="172" fontId="19" fillId="0" borderId="48" xfId="0" applyNumberFormat="1" applyFont="1" applyFill="1" applyBorder="1" applyAlignment="1" applyProtection="1">
      <alignment horizontal="center"/>
      <protection hidden="1"/>
    </xf>
    <xf numFmtId="172" fontId="19" fillId="0" borderId="32" xfId="0" applyNumberFormat="1" applyFont="1" applyFill="1" applyBorder="1" applyAlignment="1" applyProtection="1">
      <alignment horizontal="center" vertical="center"/>
      <protection hidden="1"/>
    </xf>
    <xf numFmtId="174" fontId="20" fillId="0" borderId="28" xfId="84" applyNumberFormat="1" applyFont="1" applyFill="1" applyBorder="1" applyAlignment="1" applyProtection="1">
      <alignment horizontal="center" vertical="center"/>
      <protection hidden="1"/>
    </xf>
    <xf numFmtId="172" fontId="21" fillId="0" borderId="39" xfId="0" applyNumberFormat="1" applyFont="1" applyFill="1" applyBorder="1" applyAlignment="1" applyProtection="1">
      <alignment horizontal="center" vertical="center"/>
      <protection hidden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6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Fill="1" applyBorder="1" applyAlignment="1" applyProtection="1">
      <alignment horizontal="center" vertical="center"/>
      <protection hidden="1"/>
    </xf>
    <xf numFmtId="172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1" xfId="0" applyFill="1" applyBorder="1" applyAlignment="1">
      <alignment/>
    </xf>
    <xf numFmtId="0" fontId="21" fillId="0" borderId="36" xfId="74" applyFont="1" applyFill="1" applyBorder="1" applyProtection="1">
      <alignment/>
      <protection locked="0"/>
    </xf>
    <xf numFmtId="172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0" fontId="30" fillId="25" borderId="75" xfId="84" applyFont="1" applyFill="1" applyBorder="1" applyAlignment="1" applyProtection="1">
      <alignment vertical="top" wrapText="1"/>
      <protection hidden="1"/>
    </xf>
    <xf numFmtId="3" fontId="30" fillId="25" borderId="29" xfId="84" applyNumberFormat="1" applyFont="1" applyFill="1" applyBorder="1" applyAlignment="1" applyProtection="1">
      <alignment horizontal="center" vertical="center" wrapText="1"/>
      <protection hidden="1"/>
    </xf>
    <xf numFmtId="3" fontId="30" fillId="25" borderId="30" xfId="84" applyNumberFormat="1" applyFont="1" applyFill="1" applyBorder="1" applyAlignment="1" applyProtection="1">
      <alignment horizontal="center" vertical="center" wrapText="1"/>
      <protection hidden="1"/>
    </xf>
    <xf numFmtId="172" fontId="30" fillId="25" borderId="32" xfId="84" applyNumberFormat="1" applyFont="1" applyFill="1" applyBorder="1" applyAlignment="1" applyProtection="1">
      <alignment horizontal="center" vertical="center" wrapText="1"/>
      <protection hidden="1"/>
    </xf>
    <xf numFmtId="3" fontId="19" fillId="25" borderId="30" xfId="84" applyNumberFormat="1" applyFont="1" applyFill="1" applyBorder="1" applyAlignment="1" applyProtection="1">
      <alignment horizontal="center" vertical="center"/>
      <protection hidden="1"/>
    </xf>
    <xf numFmtId="174" fontId="19" fillId="25" borderId="32" xfId="84" applyNumberFormat="1" applyFont="1" applyFill="1" applyBorder="1" applyAlignment="1" applyProtection="1">
      <alignment horizontal="center" vertical="center"/>
      <protection hidden="1"/>
    </xf>
    <xf numFmtId="3" fontId="19" fillId="25" borderId="57" xfId="0" applyNumberFormat="1" applyFont="1" applyFill="1" applyBorder="1" applyAlignment="1">
      <alignment horizontal="center" vertical="center" wrapText="1"/>
    </xf>
    <xf numFmtId="1" fontId="19" fillId="25" borderId="30" xfId="85" applyNumberFormat="1" applyFont="1" applyFill="1" applyBorder="1" applyAlignment="1" applyProtection="1">
      <alignment horizontal="center" vertical="center"/>
      <protection hidden="1" locked="0"/>
    </xf>
    <xf numFmtId="172" fontId="19" fillId="25" borderId="31" xfId="0" applyNumberFormat="1" applyFont="1" applyFill="1" applyBorder="1" applyAlignment="1" applyProtection="1">
      <alignment horizontal="center" vertical="center"/>
      <protection hidden="1"/>
    </xf>
    <xf numFmtId="172" fontId="19" fillId="25" borderId="32" xfId="0" applyNumberFormat="1" applyFont="1" applyFill="1" applyBorder="1" applyAlignment="1" applyProtection="1">
      <alignment horizontal="center" vertical="center"/>
      <protection hidden="1"/>
    </xf>
    <xf numFmtId="0" fontId="19" fillId="25" borderId="29" xfId="0" applyNumberFormat="1" applyFont="1" applyFill="1" applyBorder="1" applyAlignment="1">
      <alignment horizontal="center" vertical="center" wrapText="1"/>
    </xf>
    <xf numFmtId="0" fontId="19" fillId="25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25" borderId="29" xfId="0" applyFill="1" applyBorder="1" applyAlignment="1">
      <alignment/>
    </xf>
    <xf numFmtId="0" fontId="0" fillId="25" borderId="32" xfId="0" applyFill="1" applyBorder="1" applyAlignment="1">
      <alignment/>
    </xf>
    <xf numFmtId="3" fontId="19" fillId="25" borderId="46" xfId="0" applyNumberFormat="1" applyFont="1" applyFill="1" applyBorder="1" applyAlignment="1">
      <alignment horizontal="center" vertical="center" wrapText="1"/>
    </xf>
    <xf numFmtId="3" fontId="30" fillId="25" borderId="75" xfId="84" applyNumberFormat="1" applyFont="1" applyFill="1" applyBorder="1" applyAlignment="1" applyProtection="1">
      <alignment horizontal="center" vertical="center" wrapText="1"/>
      <protection hidden="1"/>
    </xf>
    <xf numFmtId="174" fontId="19" fillId="25" borderId="31" xfId="84" applyNumberFormat="1" applyFont="1" applyFill="1" applyBorder="1" applyAlignment="1" applyProtection="1">
      <alignment horizontal="center" vertical="center"/>
      <protection hidden="1"/>
    </xf>
    <xf numFmtId="0" fontId="23" fillId="25" borderId="3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6" fillId="0" borderId="79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2" fillId="0" borderId="74" xfId="87" applyFont="1" applyFill="1" applyBorder="1" applyAlignment="1" applyProtection="1">
      <alignment vertical="center"/>
      <protection locked="0"/>
    </xf>
    <xf numFmtId="0" fontId="22" fillId="0" borderId="46" xfId="87" applyNumberFormat="1" applyFont="1" applyFill="1" applyBorder="1" applyAlignment="1" applyProtection="1">
      <alignment horizontal="center" vertical="center"/>
      <protection locked="0"/>
    </xf>
    <xf numFmtId="0" fontId="22" fillId="0" borderId="47" xfId="87" applyNumberFormat="1" applyFont="1" applyFill="1" applyBorder="1" applyAlignment="1" applyProtection="1">
      <alignment horizontal="center" vertical="center"/>
      <protection locked="0"/>
    </xf>
    <xf numFmtId="172" fontId="22" fillId="0" borderId="55" xfId="87" applyNumberFormat="1" applyFont="1" applyFill="1" applyBorder="1" applyAlignment="1" applyProtection="1">
      <alignment horizontal="center" vertical="center"/>
      <protection locked="0"/>
    </xf>
    <xf numFmtId="1" fontId="22" fillId="0" borderId="46" xfId="87" applyNumberFormat="1" applyFont="1" applyFill="1" applyBorder="1" applyAlignment="1" applyProtection="1">
      <alignment horizontal="center" vertical="center"/>
      <protection locked="0"/>
    </xf>
    <xf numFmtId="1" fontId="22" fillId="0" borderId="47" xfId="87" applyNumberFormat="1" applyFont="1" applyFill="1" applyBorder="1" applyAlignment="1" applyProtection="1">
      <alignment horizontal="center" vertical="center"/>
      <protection locked="0"/>
    </xf>
    <xf numFmtId="1" fontId="22" fillId="0" borderId="55" xfId="87" applyNumberFormat="1" applyFont="1" applyFill="1" applyBorder="1" applyAlignment="1" applyProtection="1">
      <alignment horizontal="center" vertical="center"/>
      <protection locked="0"/>
    </xf>
    <xf numFmtId="3" fontId="22" fillId="0" borderId="46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172" fontId="22" fillId="0" borderId="48" xfId="0" applyNumberFormat="1" applyFont="1" applyFill="1" applyBorder="1" applyAlignment="1">
      <alignment horizontal="center" vertical="center"/>
    </xf>
    <xf numFmtId="0" fontId="22" fillId="0" borderId="75" xfId="87" applyFont="1" applyFill="1" applyBorder="1" applyAlignment="1" applyProtection="1">
      <alignment vertical="center"/>
      <protection locked="0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87" applyNumberFormat="1" applyFont="1" applyFill="1" applyBorder="1" applyAlignment="1" applyProtection="1">
      <alignment horizontal="center" vertical="center"/>
      <protection locked="0"/>
    </xf>
    <xf numFmtId="172" fontId="22" fillId="0" borderId="31" xfId="87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1" fontId="22" fillId="0" borderId="30" xfId="87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172" fontId="22" fillId="0" borderId="32" xfId="0" applyNumberFormat="1" applyFont="1" applyFill="1" applyBorder="1" applyAlignment="1">
      <alignment horizontal="center" vertical="center"/>
    </xf>
    <xf numFmtId="0" fontId="22" fillId="0" borderId="76" xfId="87" applyFont="1" applyFill="1" applyBorder="1" applyAlignment="1" applyProtection="1">
      <alignment vertical="center"/>
      <protection locked="0"/>
    </xf>
    <xf numFmtId="0" fontId="22" fillId="0" borderId="61" xfId="0" applyNumberFormat="1" applyFont="1" applyBorder="1" applyAlignment="1">
      <alignment horizontal="center" vertical="center"/>
    </xf>
    <xf numFmtId="0" fontId="22" fillId="0" borderId="60" xfId="87" applyNumberFormat="1" applyFont="1" applyFill="1" applyBorder="1" applyAlignment="1" applyProtection="1">
      <alignment horizontal="center" vertical="center"/>
      <protection locked="0"/>
    </xf>
    <xf numFmtId="172" fontId="22" fillId="0" borderId="83" xfId="87" applyNumberFormat="1" applyFont="1" applyFill="1" applyBorder="1" applyAlignment="1" applyProtection="1">
      <alignment horizontal="center" vertical="center"/>
      <protection locked="0"/>
    </xf>
    <xf numFmtId="3" fontId="22" fillId="0" borderId="61" xfId="0" applyNumberFormat="1" applyFont="1" applyFill="1" applyBorder="1" applyAlignment="1">
      <alignment horizontal="center" vertical="center"/>
    </xf>
    <xf numFmtId="1" fontId="22" fillId="0" borderId="60" xfId="87" applyNumberFormat="1" applyFont="1" applyFill="1" applyBorder="1" applyAlignment="1" applyProtection="1">
      <alignment horizontal="center" vertical="center"/>
      <protection locked="0"/>
    </xf>
    <xf numFmtId="3" fontId="22" fillId="0" borderId="79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72" fontId="2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3" fontId="23" fillId="0" borderId="79" xfId="0" applyNumberFormat="1" applyFont="1" applyFill="1" applyBorder="1" applyAlignment="1">
      <alignment horizontal="center" vertical="center"/>
    </xf>
    <xf numFmtId="174" fontId="23" fillId="0" borderId="28" xfId="0" applyNumberFormat="1" applyFont="1" applyFill="1" applyBorder="1" applyAlignment="1">
      <alignment horizontal="center" vertical="center"/>
    </xf>
    <xf numFmtId="0" fontId="37" fillId="0" borderId="36" xfId="0" applyFont="1" applyBorder="1" applyAlignment="1">
      <alignment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172" fontId="37" fillId="0" borderId="38" xfId="0" applyNumberFormat="1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84" xfId="83" applyFont="1" applyFill="1" applyBorder="1" applyAlignment="1">
      <alignment horizontal="center" vertical="center" wrapText="1"/>
      <protection/>
    </xf>
    <xf numFmtId="0" fontId="20" fillId="0" borderId="85" xfId="83" applyFont="1" applyFill="1" applyBorder="1" applyAlignment="1">
      <alignment horizontal="center" vertical="center" wrapText="1"/>
      <protection/>
    </xf>
    <xf numFmtId="0" fontId="20" fillId="0" borderId="85" xfId="83" applyFont="1" applyFill="1" applyBorder="1" applyAlignment="1">
      <alignment horizontal="center" vertical="center"/>
      <protection/>
    </xf>
    <xf numFmtId="0" fontId="20" fillId="0" borderId="86" xfId="0" applyFont="1" applyFill="1" applyBorder="1" applyAlignment="1">
      <alignment horizontal="center" vertical="center"/>
    </xf>
    <xf numFmtId="0" fontId="19" fillId="0" borderId="87" xfId="83" applyFont="1" applyFill="1" applyBorder="1">
      <alignment/>
      <protection/>
    </xf>
    <xf numFmtId="0" fontId="19" fillId="0" borderId="88" xfId="0" applyFont="1" applyFill="1" applyBorder="1" applyAlignment="1">
      <alignment horizontal="center" vertical="center" wrapText="1"/>
    </xf>
    <xf numFmtId="1" fontId="19" fillId="0" borderId="43" xfId="83" applyNumberFormat="1" applyFont="1" applyFill="1" applyBorder="1" applyAlignment="1">
      <alignment horizontal="center" vertical="center"/>
      <protection/>
    </xf>
    <xf numFmtId="172" fontId="19" fillId="0" borderId="89" xfId="83" applyNumberFormat="1" applyFont="1" applyFill="1" applyBorder="1" applyAlignment="1">
      <alignment horizontal="center" vertical="center"/>
      <protection/>
    </xf>
    <xf numFmtId="0" fontId="19" fillId="0" borderId="43" xfId="83" applyFont="1" applyFill="1" applyBorder="1" applyAlignment="1">
      <alignment horizontal="center" vertical="center"/>
      <protection/>
    </xf>
    <xf numFmtId="172" fontId="19" fillId="0" borderId="90" xfId="83" applyNumberFormat="1" applyFont="1" applyFill="1" applyBorder="1" applyAlignment="1">
      <alignment horizontal="center" vertical="center"/>
      <protection/>
    </xf>
    <xf numFmtId="0" fontId="19" fillId="0" borderId="91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93" xfId="83" applyFont="1" applyFill="1" applyBorder="1">
      <alignment/>
      <protection/>
    </xf>
    <xf numFmtId="0" fontId="30" fillId="0" borderId="88" xfId="0" applyFont="1" applyFill="1" applyBorder="1" applyAlignment="1">
      <alignment horizontal="center" vertical="center" wrapText="1"/>
    </xf>
    <xf numFmtId="0" fontId="19" fillId="25" borderId="88" xfId="0" applyFont="1" applyFill="1" applyBorder="1" applyAlignment="1">
      <alignment horizontal="center" vertical="center" wrapText="1"/>
    </xf>
    <xf numFmtId="0" fontId="19" fillId="25" borderId="91" xfId="0" applyFont="1" applyFill="1" applyBorder="1" applyAlignment="1">
      <alignment horizontal="center" vertical="center" wrapText="1"/>
    </xf>
    <xf numFmtId="0" fontId="19" fillId="25" borderId="92" xfId="0" applyFont="1" applyFill="1" applyBorder="1" applyAlignment="1">
      <alignment horizontal="center" vertical="center" wrapText="1"/>
    </xf>
    <xf numFmtId="0" fontId="19" fillId="25" borderId="10" xfId="83" applyFont="1" applyFill="1" applyBorder="1" applyAlignment="1">
      <alignment horizontal="center" vertical="center"/>
      <protection/>
    </xf>
    <xf numFmtId="1" fontId="19" fillId="25" borderId="43" xfId="83" applyNumberFormat="1" applyFont="1" applyFill="1" applyBorder="1" applyAlignment="1">
      <alignment horizontal="center" vertical="center"/>
      <protection/>
    </xf>
    <xf numFmtId="172" fontId="19" fillId="25" borderId="90" xfId="83" applyNumberFormat="1" applyFont="1" applyFill="1" applyBorder="1" applyAlignment="1">
      <alignment horizontal="center" vertical="center"/>
      <protection/>
    </xf>
    <xf numFmtId="1" fontId="19" fillId="25" borderId="10" xfId="83" applyNumberFormat="1" applyFont="1" applyFill="1" applyBorder="1" applyAlignment="1">
      <alignment horizontal="center" vertical="center"/>
      <protection/>
    </xf>
    <xf numFmtId="0" fontId="19" fillId="0" borderId="94" xfId="83" applyFont="1" applyFill="1" applyBorder="1">
      <alignment/>
      <protection/>
    </xf>
    <xf numFmtId="0" fontId="19" fillId="0" borderId="42" xfId="83" applyFont="1" applyFill="1" applyBorder="1" applyAlignment="1">
      <alignment horizontal="center" vertical="center"/>
      <protection/>
    </xf>
    <xf numFmtId="1" fontId="19" fillId="0" borderId="42" xfId="83" applyNumberFormat="1" applyFont="1" applyFill="1" applyBorder="1" applyAlignment="1">
      <alignment horizontal="center" vertical="center"/>
      <protection/>
    </xf>
    <xf numFmtId="172" fontId="19" fillId="0" borderId="95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96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8" xfId="83" applyNumberFormat="1" applyFont="1" applyFill="1" applyBorder="1" applyAlignment="1">
      <alignment horizontal="center" vertical="center"/>
      <protection/>
    </xf>
    <xf numFmtId="172" fontId="20" fillId="0" borderId="99" xfId="83" applyNumberFormat="1" applyFont="1" applyFill="1" applyBorder="1" applyAlignment="1">
      <alignment horizontal="center" vertical="center"/>
      <protection/>
    </xf>
    <xf numFmtId="0" fontId="21" fillId="25" borderId="100" xfId="83" applyFont="1" applyFill="1" applyBorder="1">
      <alignment/>
      <protection/>
    </xf>
    <xf numFmtId="1" fontId="21" fillId="0" borderId="84" xfId="83" applyNumberFormat="1" applyFont="1" applyFill="1" applyBorder="1" applyAlignment="1">
      <alignment horizontal="center" vertical="center"/>
      <protection/>
    </xf>
    <xf numFmtId="1" fontId="21" fillId="0" borderId="85" xfId="83" applyNumberFormat="1" applyFont="1" applyFill="1" applyBorder="1" applyAlignment="1">
      <alignment horizontal="center" vertical="center"/>
      <protection/>
    </xf>
    <xf numFmtId="172" fontId="21" fillId="0" borderId="86" xfId="83" applyNumberFormat="1" applyFont="1" applyFill="1" applyBorder="1" applyAlignment="1">
      <alignment horizontal="center" vertical="center"/>
      <protection/>
    </xf>
    <xf numFmtId="1" fontId="21" fillId="0" borderId="101" xfId="83" applyNumberFormat="1" applyFont="1" applyFill="1" applyBorder="1" applyAlignment="1">
      <alignment horizontal="center" vertical="center"/>
      <protection/>
    </xf>
    <xf numFmtId="1" fontId="21" fillId="0" borderId="102" xfId="83" applyNumberFormat="1" applyFont="1" applyFill="1" applyBorder="1" applyAlignment="1">
      <alignment horizontal="center" vertical="center"/>
      <protection/>
    </xf>
    <xf numFmtId="0" fontId="21" fillId="0" borderId="85" xfId="83" applyFont="1" applyFill="1" applyBorder="1" applyAlignment="1">
      <alignment horizontal="center" vertical="center"/>
      <protection/>
    </xf>
    <xf numFmtId="0" fontId="21" fillId="0" borderId="84" xfId="83" applyFont="1" applyFill="1" applyBorder="1" applyAlignment="1">
      <alignment horizontal="center" vertical="center"/>
      <protection/>
    </xf>
    <xf numFmtId="172" fontId="21" fillId="0" borderId="85" xfId="83" applyNumberFormat="1" applyFont="1" applyFill="1" applyBorder="1" applyAlignment="1">
      <alignment horizontal="center" vertical="center"/>
      <protection/>
    </xf>
    <xf numFmtId="0" fontId="20" fillId="0" borderId="0" xfId="87" applyFont="1" applyFill="1" applyBorder="1" applyAlignment="1" applyProtection="1">
      <alignment horizontal="center" vertical="center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8" fillId="0" borderId="98" xfId="78" applyNumberFormat="1" applyFont="1" applyFill="1" applyBorder="1" applyAlignment="1">
      <alignment horizontal="center" vertical="center"/>
      <protection/>
    </xf>
    <xf numFmtId="49" fontId="38" fillId="0" borderId="99" xfId="78" applyNumberFormat="1" applyFont="1" applyFill="1" applyBorder="1" applyAlignment="1">
      <alignment horizontal="center" vertical="center"/>
      <protection/>
    </xf>
    <xf numFmtId="0" fontId="38" fillId="0" borderId="97" xfId="85" applyFont="1" applyFill="1" applyBorder="1" applyAlignment="1" applyProtection="1">
      <alignment horizontal="center" vertical="center"/>
      <protection locked="0"/>
    </xf>
    <xf numFmtId="0" fontId="38" fillId="0" borderId="99" xfId="85" applyFont="1" applyFill="1" applyBorder="1" applyAlignment="1" applyProtection="1">
      <alignment horizontal="center" vertical="center"/>
      <protection locked="0"/>
    </xf>
    <xf numFmtId="0" fontId="38" fillId="0" borderId="103" xfId="78" applyFont="1" applyFill="1" applyBorder="1" applyAlignment="1">
      <alignment vertical="top" wrapText="1"/>
      <protection/>
    </xf>
    <xf numFmtId="1" fontId="38" fillId="0" borderId="104" xfId="78" applyNumberFormat="1" applyFont="1" applyFill="1" applyBorder="1" applyAlignment="1">
      <alignment horizontal="center"/>
      <protection/>
    </xf>
    <xf numFmtId="1" fontId="38" fillId="0" borderId="89" xfId="78" applyNumberFormat="1" applyFont="1" applyFill="1" applyBorder="1" applyAlignment="1">
      <alignment horizontal="center"/>
      <protection/>
    </xf>
    <xf numFmtId="172" fontId="38" fillId="0" borderId="105" xfId="78" applyNumberFormat="1" applyFont="1" applyFill="1" applyBorder="1" applyAlignment="1">
      <alignment horizontal="center"/>
      <protection/>
    </xf>
    <xf numFmtId="172" fontId="38" fillId="0" borderId="69" xfId="78" applyNumberFormat="1" applyFont="1" applyFill="1" applyBorder="1" applyAlignment="1">
      <alignment horizontal="center"/>
      <protection/>
    </xf>
    <xf numFmtId="172" fontId="38" fillId="0" borderId="106" xfId="78" applyNumberFormat="1" applyFont="1" applyFill="1" applyBorder="1" applyAlignment="1">
      <alignment horizontal="center"/>
      <protection/>
    </xf>
    <xf numFmtId="172" fontId="38" fillId="0" borderId="107" xfId="78" applyNumberFormat="1" applyFont="1" applyFill="1" applyBorder="1" applyAlignment="1">
      <alignment horizontal="center"/>
      <protection/>
    </xf>
    <xf numFmtId="172" fontId="38" fillId="0" borderId="106" xfId="85" applyNumberFormat="1" applyFont="1" applyFill="1" applyBorder="1" applyAlignment="1" applyProtection="1">
      <alignment horizontal="center" vertical="center"/>
      <protection locked="0"/>
    </xf>
    <xf numFmtId="172" fontId="38" fillId="0" borderId="89" xfId="85" applyNumberFormat="1" applyFont="1" applyFill="1" applyBorder="1" applyAlignment="1" applyProtection="1">
      <alignment horizontal="center" vertical="center"/>
      <protection locked="0"/>
    </xf>
    <xf numFmtId="172" fontId="38" fillId="0" borderId="90" xfId="85" applyNumberFormat="1" applyFont="1" applyFill="1" applyBorder="1" applyAlignment="1" applyProtection="1">
      <alignment horizontal="center"/>
      <protection locked="0"/>
    </xf>
    <xf numFmtId="172" fontId="38" fillId="0" borderId="89" xfId="85" applyNumberFormat="1" applyFont="1" applyFill="1" applyBorder="1" applyAlignment="1" applyProtection="1">
      <alignment horizontal="center"/>
      <protection locked="0"/>
    </xf>
    <xf numFmtId="172" fontId="38" fillId="0" borderId="108" xfId="85" applyNumberFormat="1" applyFont="1" applyFill="1" applyBorder="1" applyAlignment="1" applyProtection="1">
      <alignment horizontal="center"/>
      <protection locked="0"/>
    </xf>
    <xf numFmtId="0" fontId="38" fillId="0" borderId="109" xfId="78" applyFont="1" applyFill="1" applyBorder="1" applyAlignment="1">
      <alignment vertical="top" wrapText="1"/>
      <protection/>
    </xf>
    <xf numFmtId="1" fontId="38" fillId="0" borderId="110" xfId="78" applyNumberFormat="1" applyFont="1" applyFill="1" applyBorder="1" applyAlignment="1">
      <alignment horizontal="center"/>
      <protection/>
    </xf>
    <xf numFmtId="1" fontId="38" fillId="0" borderId="90" xfId="78" applyNumberFormat="1" applyFont="1" applyFill="1" applyBorder="1" applyAlignment="1">
      <alignment horizontal="center"/>
      <protection/>
    </xf>
    <xf numFmtId="172" fontId="38" fillId="0" borderId="90" xfId="85" applyNumberFormat="1" applyFont="1" applyFill="1" applyBorder="1" applyAlignment="1" applyProtection="1">
      <alignment horizontal="center" vertical="center"/>
      <protection locked="0"/>
    </xf>
    <xf numFmtId="172" fontId="38" fillId="0" borderId="25" xfId="85" applyNumberFormat="1" applyFont="1" applyFill="1" applyBorder="1" applyAlignment="1" applyProtection="1">
      <alignment horizontal="center"/>
      <protection locked="0"/>
    </xf>
    <xf numFmtId="172" fontId="38" fillId="0" borderId="111" xfId="85" applyNumberFormat="1" applyFont="1" applyFill="1" applyBorder="1" applyAlignment="1" applyProtection="1">
      <alignment horizontal="center"/>
      <protection locked="0"/>
    </xf>
    <xf numFmtId="172" fontId="38" fillId="0" borderId="112" xfId="85" applyNumberFormat="1" applyFont="1" applyFill="1" applyBorder="1" applyAlignment="1" applyProtection="1">
      <alignment horizontal="center"/>
      <protection locked="0"/>
    </xf>
    <xf numFmtId="172" fontId="38" fillId="0" borderId="91" xfId="85" applyNumberFormat="1" applyFont="1" applyFill="1" applyBorder="1" applyAlignment="1" applyProtection="1">
      <alignment horizontal="center"/>
      <protection locked="0"/>
    </xf>
    <xf numFmtId="172" fontId="38" fillId="0" borderId="113" xfId="85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72" fontId="38" fillId="0" borderId="16" xfId="78" applyNumberFormat="1" applyFont="1" applyFill="1" applyBorder="1" applyAlignment="1">
      <alignment horizontal="center"/>
      <protection/>
    </xf>
    <xf numFmtId="172" fontId="38" fillId="0" borderId="14" xfId="78" applyNumberFormat="1" applyFont="1" applyFill="1" applyBorder="1" applyAlignment="1">
      <alignment horizontal="center"/>
      <protection/>
    </xf>
    <xf numFmtId="172" fontId="38" fillId="0" borderId="114" xfId="85" applyNumberFormat="1" applyFont="1" applyFill="1" applyBorder="1" applyAlignment="1" applyProtection="1">
      <alignment horizontal="center"/>
      <protection locked="0"/>
    </xf>
    <xf numFmtId="172" fontId="38" fillId="0" borderId="115" xfId="85" applyNumberFormat="1" applyFont="1" applyFill="1" applyBorder="1" applyAlignment="1" applyProtection="1">
      <alignment horizontal="center"/>
      <protection locked="0"/>
    </xf>
    <xf numFmtId="0" fontId="38" fillId="25" borderId="116" xfId="78" applyFont="1" applyFill="1" applyBorder="1" applyAlignment="1">
      <alignment vertical="top" wrapText="1"/>
      <protection/>
    </xf>
    <xf numFmtId="0" fontId="38" fillId="0" borderId="117" xfId="78" applyFont="1" applyFill="1" applyBorder="1" applyAlignment="1">
      <alignment horizontal="center"/>
      <protection/>
    </xf>
    <xf numFmtId="0" fontId="38" fillId="0" borderId="95" xfId="78" applyFont="1" applyFill="1" applyBorder="1" applyAlignment="1">
      <alignment horizontal="center"/>
      <protection/>
    </xf>
    <xf numFmtId="172" fontId="38" fillId="0" borderId="117" xfId="78" applyNumberFormat="1" applyFont="1" applyFill="1" applyBorder="1" applyAlignment="1">
      <alignment horizontal="center"/>
      <protection/>
    </xf>
    <xf numFmtId="172" fontId="38" fillId="0" borderId="95" xfId="78" applyNumberFormat="1" applyFont="1" applyFill="1" applyBorder="1" applyAlignment="1">
      <alignment horizontal="center"/>
      <protection/>
    </xf>
    <xf numFmtId="172" fontId="38" fillId="0" borderId="116" xfId="78" applyNumberFormat="1" applyFont="1" applyFill="1" applyBorder="1" applyAlignment="1">
      <alignment horizontal="center"/>
      <protection/>
    </xf>
    <xf numFmtId="172" fontId="38" fillId="0" borderId="117" xfId="85" applyNumberFormat="1" applyFont="1" applyFill="1" applyBorder="1" applyAlignment="1" applyProtection="1">
      <alignment horizontal="center" vertical="center"/>
      <protection locked="0"/>
    </xf>
    <xf numFmtId="172" fontId="38" fillId="0" borderId="95" xfId="85" applyNumberFormat="1" applyFont="1" applyFill="1" applyBorder="1" applyAlignment="1" applyProtection="1">
      <alignment horizontal="center" vertical="center"/>
      <protection locked="0"/>
    </xf>
    <xf numFmtId="172" fontId="38" fillId="0" borderId="117" xfId="85" applyNumberFormat="1" applyFont="1" applyFill="1" applyBorder="1" applyAlignment="1" applyProtection="1">
      <alignment horizontal="center"/>
      <protection/>
    </xf>
    <xf numFmtId="172" fontId="38" fillId="0" borderId="95" xfId="85" applyNumberFormat="1" applyFont="1" applyFill="1" applyBorder="1" applyAlignment="1" applyProtection="1">
      <alignment horizontal="center"/>
      <protection/>
    </xf>
    <xf numFmtId="172" fontId="38" fillId="0" borderId="118" xfId="85" applyNumberFormat="1" applyFont="1" applyFill="1" applyBorder="1" applyAlignment="1" applyProtection="1">
      <alignment horizontal="center"/>
      <protection locked="0"/>
    </xf>
    <xf numFmtId="172" fontId="38" fillId="0" borderId="95" xfId="85" applyNumberFormat="1" applyFont="1" applyFill="1" applyBorder="1" applyAlignment="1" applyProtection="1">
      <alignment horizontal="center"/>
      <protection locked="0"/>
    </xf>
    <xf numFmtId="0" fontId="39" fillId="25" borderId="119" xfId="78" applyFont="1" applyFill="1" applyBorder="1" applyAlignment="1">
      <alignment horizontal="center" vertical="top" wrapText="1"/>
      <protection/>
    </xf>
    <xf numFmtId="1" fontId="39" fillId="0" borderId="97" xfId="78" applyNumberFormat="1" applyFont="1" applyFill="1" applyBorder="1" applyAlignment="1">
      <alignment horizontal="center"/>
      <protection/>
    </xf>
    <xf numFmtId="172" fontId="39" fillId="0" borderId="97" xfId="78" applyNumberFormat="1" applyFont="1" applyFill="1" applyBorder="1" applyAlignment="1">
      <alignment horizontal="center"/>
      <protection/>
    </xf>
    <xf numFmtId="172" fontId="39" fillId="0" borderId="97" xfId="85" applyNumberFormat="1" applyFont="1" applyFill="1" applyBorder="1" applyAlignment="1" applyProtection="1">
      <alignment horizontal="center" vertical="center"/>
      <protection locked="0"/>
    </xf>
    <xf numFmtId="172" fontId="39" fillId="0" borderId="99" xfId="85" applyNumberFormat="1" applyFont="1" applyFill="1" applyBorder="1" applyAlignment="1" applyProtection="1">
      <alignment horizontal="center" vertical="center"/>
      <protection locked="0"/>
    </xf>
    <xf numFmtId="172" fontId="39" fillId="0" borderId="96" xfId="78" applyNumberFormat="1" applyFont="1" applyFill="1" applyBorder="1" applyAlignment="1">
      <alignment horizontal="center"/>
      <protection/>
    </xf>
    <xf numFmtId="0" fontId="0" fillId="25" borderId="30" xfId="0" applyFill="1" applyBorder="1" applyAlignment="1">
      <alignment/>
    </xf>
    <xf numFmtId="0" fontId="20" fillId="25" borderId="23" xfId="75" applyFont="1" applyFill="1" applyBorder="1" applyAlignment="1" applyProtection="1">
      <alignment horizontal="center" vertical="center" textRotation="90" wrapText="1"/>
      <protection locked="0"/>
    </xf>
    <xf numFmtId="0" fontId="19" fillId="25" borderId="61" xfId="0" applyFont="1" applyFill="1" applyBorder="1" applyAlignment="1" applyProtection="1">
      <alignment horizontal="center" vertical="center" wrapText="1"/>
      <protection/>
    </xf>
    <xf numFmtId="1" fontId="19" fillId="25" borderId="60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83" xfId="82" applyFont="1" applyFill="1" applyBorder="1" applyAlignment="1" applyProtection="1">
      <alignment horizontal="center" vertical="center" wrapText="1"/>
      <protection hidden="1"/>
    </xf>
    <xf numFmtId="1" fontId="21" fillId="25" borderId="46" xfId="82" applyNumberFormat="1" applyFont="1" applyFill="1" applyBorder="1" applyAlignment="1" applyProtection="1">
      <alignment horizontal="center" vertical="center" wrapText="1"/>
      <protection/>
    </xf>
    <xf numFmtId="1" fontId="21" fillId="25" borderId="47" xfId="82" applyNumberFormat="1" applyFont="1" applyFill="1" applyBorder="1" applyAlignment="1" applyProtection="1">
      <alignment horizontal="center" vertical="center" wrapText="1"/>
      <protection/>
    </xf>
    <xf numFmtId="1" fontId="21" fillId="25" borderId="55" xfId="82" applyNumberFormat="1" applyFont="1" applyFill="1" applyBorder="1" applyAlignment="1" applyProtection="1">
      <alignment horizontal="center" vertical="center" wrapText="1"/>
      <protection/>
    </xf>
    <xf numFmtId="0" fontId="20" fillId="25" borderId="23" xfId="82" applyFont="1" applyFill="1" applyBorder="1" applyAlignment="1" applyProtection="1">
      <alignment horizontal="center" vertical="center" wrapText="1"/>
      <protection/>
    </xf>
    <xf numFmtId="0" fontId="20" fillId="25" borderId="39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40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41" xfId="75" applyFont="1" applyFill="1" applyBorder="1" applyAlignment="1" applyProtection="1">
      <alignment horizontal="center" vertical="center" textRotation="90" wrapText="1"/>
      <protection locked="0"/>
    </xf>
    <xf numFmtId="0" fontId="19" fillId="25" borderId="32" xfId="82" applyFont="1" applyFill="1" applyBorder="1" applyAlignment="1" applyProtection="1">
      <alignment horizontal="center" vertical="center" wrapText="1"/>
      <protection hidden="1"/>
    </xf>
    <xf numFmtId="1" fontId="21" fillId="25" borderId="39" xfId="82" applyNumberFormat="1" applyFont="1" applyFill="1" applyBorder="1" applyAlignment="1" applyProtection="1">
      <alignment horizontal="center" vertical="center" wrapText="1"/>
      <protection/>
    </xf>
    <xf numFmtId="0" fontId="19" fillId="0" borderId="75" xfId="82" applyFont="1" applyFill="1" applyBorder="1" applyAlignment="1" applyProtection="1">
      <alignment horizontal="left" vertical="center" wrapText="1"/>
      <protection locked="0"/>
    </xf>
    <xf numFmtId="0" fontId="20" fillId="25" borderId="65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66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64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69" xfId="76" applyFont="1" applyFill="1" applyBorder="1" applyAlignment="1" applyProtection="1">
      <alignment horizontal="center" vertical="center" textRotation="90" wrapText="1"/>
      <protection locked="0"/>
    </xf>
    <xf numFmtId="0" fontId="19" fillId="25" borderId="108" xfId="0" applyFont="1" applyFill="1" applyBorder="1" applyAlignment="1" applyProtection="1">
      <alignment horizontal="center" vertical="center" wrapText="1"/>
      <protection locked="0"/>
    </xf>
    <xf numFmtId="3" fontId="19" fillId="25" borderId="118" xfId="0" applyNumberFormat="1" applyFont="1" applyFill="1" applyBorder="1" applyAlignment="1" applyProtection="1">
      <alignment horizontal="center" vertical="center" wrapText="1"/>
      <protection hidden="1"/>
    </xf>
    <xf numFmtId="3" fontId="19" fillId="25" borderId="42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25" borderId="42" xfId="81" applyNumberFormat="1" applyFont="1" applyFill="1" applyBorder="1" applyAlignment="1" applyProtection="1">
      <alignment horizontal="center" vertical="center" wrapText="1"/>
      <protection hidden="1"/>
    </xf>
    <xf numFmtId="0" fontId="21" fillId="25" borderId="120" xfId="0" applyFont="1" applyFill="1" applyBorder="1" applyAlignment="1">
      <alignment horizontal="center" vertical="center" wrapText="1"/>
    </xf>
    <xf numFmtId="174" fontId="20" fillId="25" borderId="21" xfId="0" applyNumberFormat="1" applyFont="1" applyFill="1" applyBorder="1" applyAlignment="1" applyProtection="1">
      <alignment horizontal="center" vertical="center" wrapText="1"/>
      <protection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74" fontId="20" fillId="25" borderId="24" xfId="82" applyNumberFormat="1" applyFont="1" applyFill="1" applyBorder="1" applyAlignment="1" applyProtection="1">
      <alignment horizontal="center" vertical="center" wrapText="1"/>
      <protection/>
    </xf>
    <xf numFmtId="1" fontId="19" fillId="0" borderId="57" xfId="0" applyNumberFormat="1" applyFont="1" applyFill="1" applyBorder="1" applyAlignment="1" applyProtection="1">
      <alignment horizontal="center" vertical="center" wrapText="1"/>
      <protection/>
    </xf>
    <xf numFmtId="1" fontId="19" fillId="0" borderId="30" xfId="0" applyNumberFormat="1" applyFont="1" applyFill="1" applyBorder="1" applyAlignment="1" applyProtection="1">
      <alignment horizontal="center" vertical="center" wrapText="1"/>
      <protection/>
    </xf>
    <xf numFmtId="172" fontId="19" fillId="0" borderId="30" xfId="0" applyNumberFormat="1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21" fillId="0" borderId="40" xfId="0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172" fontId="19" fillId="25" borderId="3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7" xfId="0" applyNumberFormat="1" applyFont="1" applyFill="1" applyBorder="1" applyAlignment="1" applyProtection="1">
      <alignment horizontal="center"/>
      <protection hidden="1"/>
    </xf>
    <xf numFmtId="1" fontId="19" fillId="0" borderId="30" xfId="0" applyNumberFormat="1" applyFont="1" applyFill="1" applyBorder="1" applyAlignment="1" applyProtection="1">
      <alignment horizontal="center" vertical="center"/>
      <protection hidden="1"/>
    </xf>
    <xf numFmtId="1" fontId="19" fillId="25" borderId="30" xfId="0" applyNumberFormat="1" applyFont="1" applyFill="1" applyBorder="1" applyAlignment="1" applyProtection="1">
      <alignment horizontal="center" vertical="center"/>
      <protection hidden="1"/>
    </xf>
    <xf numFmtId="1" fontId="19" fillId="0" borderId="60" xfId="0" applyNumberFormat="1" applyFont="1" applyFill="1" applyBorder="1" applyAlignment="1" applyProtection="1">
      <alignment horizontal="center" vertical="center"/>
      <protection hidden="1"/>
    </xf>
    <xf numFmtId="1" fontId="37" fillId="0" borderId="23" xfId="0" applyNumberFormat="1" applyFont="1" applyBorder="1" applyAlignment="1">
      <alignment horizontal="center"/>
    </xf>
    <xf numFmtId="0" fontId="19" fillId="0" borderId="76" xfId="82" applyFont="1" applyFill="1" applyBorder="1" applyAlignment="1" applyProtection="1">
      <alignment horizontal="left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21" xfId="82" applyFont="1" applyFill="1" applyBorder="1" applyAlignment="1" applyProtection="1">
      <alignment horizontal="center" vertical="center" wrapText="1"/>
      <protection locked="0"/>
    </xf>
    <xf numFmtId="0" fontId="20" fillId="25" borderId="29" xfId="82" applyFont="1" applyFill="1" applyBorder="1" applyAlignment="1" applyProtection="1">
      <alignment horizontal="center" vertical="center" wrapText="1"/>
      <protection locked="0"/>
    </xf>
    <xf numFmtId="0" fontId="20" fillId="25" borderId="30" xfId="82" applyFont="1" applyFill="1" applyBorder="1" applyAlignment="1" applyProtection="1">
      <alignment horizontal="center" vertical="center" wrapText="1"/>
      <protection locked="0"/>
    </xf>
    <xf numFmtId="0" fontId="20" fillId="25" borderId="31" xfId="82" applyFont="1" applyFill="1" applyBorder="1" applyAlignment="1" applyProtection="1">
      <alignment horizontal="center" vertical="center" wrapText="1"/>
      <protection locked="0"/>
    </xf>
    <xf numFmtId="0" fontId="20" fillId="25" borderId="75" xfId="82" applyFont="1" applyFill="1" applyBorder="1" applyAlignment="1" applyProtection="1">
      <alignment horizontal="center" vertical="center" wrapText="1"/>
      <protection locked="0"/>
    </xf>
    <xf numFmtId="0" fontId="20" fillId="25" borderId="122" xfId="82" applyFont="1" applyFill="1" applyBorder="1" applyAlignment="1" applyProtection="1">
      <alignment horizontal="center" vertical="center" wrapText="1"/>
      <protection locked="0"/>
    </xf>
    <xf numFmtId="0" fontId="20" fillId="25" borderId="123" xfId="82" applyFont="1" applyFill="1" applyBorder="1" applyAlignment="1" applyProtection="1">
      <alignment horizontal="center" vertical="center" wrapText="1"/>
      <protection locked="0"/>
    </xf>
    <xf numFmtId="0" fontId="20" fillId="25" borderId="33" xfId="82" applyFont="1" applyFill="1" applyBorder="1" applyAlignment="1" applyProtection="1">
      <alignment horizontal="center" vertical="center" wrapText="1"/>
      <protection locked="0"/>
    </xf>
    <xf numFmtId="0" fontId="20" fillId="25" borderId="124" xfId="82" applyFont="1" applyFill="1" applyBorder="1" applyAlignment="1" applyProtection="1">
      <alignment horizontal="center" vertical="center" wrapText="1"/>
      <protection locked="0"/>
    </xf>
    <xf numFmtId="0" fontId="20" fillId="25" borderId="125" xfId="82" applyFont="1" applyFill="1" applyBorder="1" applyAlignment="1" applyProtection="1">
      <alignment horizontal="center" vertical="center" wrapText="1"/>
      <protection locked="0"/>
    </xf>
    <xf numFmtId="0" fontId="20" fillId="25" borderId="23" xfId="82" applyFont="1" applyFill="1" applyBorder="1" applyAlignment="1" applyProtection="1">
      <alignment horizontal="center" vertical="center" wrapText="1"/>
      <protection locked="0"/>
    </xf>
    <xf numFmtId="0" fontId="20" fillId="25" borderId="27" xfId="82" applyFont="1" applyFill="1" applyBorder="1" applyAlignment="1" applyProtection="1">
      <alignment horizontal="center" vertical="center" wrapText="1"/>
      <protection locked="0"/>
    </xf>
    <xf numFmtId="0" fontId="20" fillId="25" borderId="28" xfId="82" applyFont="1" applyFill="1" applyBorder="1" applyAlignment="1" applyProtection="1">
      <alignment horizontal="center" vertical="center" wrapText="1"/>
      <protection locked="0"/>
    </xf>
    <xf numFmtId="0" fontId="20" fillId="25" borderId="37" xfId="82" applyFont="1" applyFill="1" applyBorder="1" applyAlignment="1" applyProtection="1">
      <alignment horizontal="center" vertical="center" wrapText="1"/>
      <protection locked="0"/>
    </xf>
    <xf numFmtId="0" fontId="20" fillId="25" borderId="126" xfId="82" applyFont="1" applyFill="1" applyBorder="1" applyAlignment="1" applyProtection="1">
      <alignment horizontal="center" vertical="center" wrapText="1"/>
      <protection locked="0"/>
    </xf>
    <xf numFmtId="0" fontId="20" fillId="25" borderId="123" xfId="82" applyFont="1" applyFill="1" applyBorder="1" applyAlignment="1" applyProtection="1">
      <alignment horizontal="center" vertical="center" wrapText="1"/>
      <protection locked="0"/>
    </xf>
    <xf numFmtId="0" fontId="20" fillId="25" borderId="23" xfId="82" applyFont="1" applyFill="1" applyBorder="1" applyAlignment="1" applyProtection="1">
      <alignment horizontal="center" vertical="center" wrapText="1"/>
      <protection locked="0"/>
    </xf>
    <xf numFmtId="14" fontId="28" fillId="25" borderId="127" xfId="0" applyNumberFormat="1" applyFont="1" applyFill="1" applyBorder="1" applyAlignment="1">
      <alignment horizontal="center" wrapText="1"/>
    </xf>
    <xf numFmtId="0" fontId="28" fillId="25" borderId="127" xfId="0" applyFont="1" applyFill="1" applyBorder="1" applyAlignment="1">
      <alignment horizontal="center" wrapText="1"/>
    </xf>
    <xf numFmtId="0" fontId="0" fillId="2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7" fillId="25" borderId="25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109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0" fillId="25" borderId="26" xfId="82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0" fillId="25" borderId="128" xfId="82" applyFont="1" applyFill="1" applyBorder="1" applyAlignment="1" applyProtection="1">
      <alignment horizontal="center" vertical="center" wrapText="1"/>
      <protection locked="0"/>
    </xf>
    <xf numFmtId="0" fontId="0" fillId="25" borderId="129" xfId="0" applyFill="1" applyBorder="1" applyAlignment="1">
      <alignment horizontal="center" vertical="center" wrapText="1"/>
    </xf>
    <xf numFmtId="0" fontId="0" fillId="25" borderId="130" xfId="0" applyFill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75" xfId="0" applyFont="1" applyFill="1" applyBorder="1" applyAlignment="1" applyProtection="1">
      <alignment horizontal="center" vertical="center" wrapText="1"/>
      <protection locked="0"/>
    </xf>
    <xf numFmtId="0" fontId="23" fillId="0" borderId="131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14" fontId="23" fillId="0" borderId="0" xfId="83" applyNumberFormat="1" applyFont="1" applyFill="1" applyBorder="1" applyAlignment="1">
      <alignment/>
      <protection/>
    </xf>
    <xf numFmtId="14" fontId="23" fillId="0" borderId="132" xfId="0" applyNumberFormat="1" applyFont="1" applyBorder="1" applyAlignment="1">
      <alignment horizontal="center"/>
    </xf>
    <xf numFmtId="0" fontId="0" fillId="0" borderId="132" xfId="0" applyBorder="1" applyAlignment="1">
      <alignment/>
    </xf>
    <xf numFmtId="0" fontId="20" fillId="0" borderId="101" xfId="83" applyFont="1" applyFill="1" applyBorder="1" applyAlignment="1">
      <alignment horizontal="center" vertical="center"/>
      <protection/>
    </xf>
    <xf numFmtId="0" fontId="20" fillId="0" borderId="133" xfId="83" applyFont="1" applyFill="1" applyBorder="1" applyAlignment="1">
      <alignment horizontal="center" vertical="center"/>
      <protection/>
    </xf>
    <xf numFmtId="0" fontId="20" fillId="0" borderId="134" xfId="8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5" borderId="96" xfId="83" applyFont="1" applyFill="1" applyBorder="1" applyAlignment="1">
      <alignment horizontal="center" vertical="center" wrapText="1"/>
      <protection/>
    </xf>
    <xf numFmtId="0" fontId="20" fillId="0" borderId="96" xfId="83" applyFont="1" applyFill="1" applyBorder="1" applyAlignment="1">
      <alignment horizontal="center" vertical="center" wrapText="1"/>
      <protection/>
    </xf>
    <xf numFmtId="0" fontId="20" fillId="0" borderId="96" xfId="83" applyFont="1" applyFill="1" applyBorder="1" applyAlignment="1">
      <alignment horizontal="center" vertical="center"/>
      <protection/>
    </xf>
    <xf numFmtId="0" fontId="20" fillId="0" borderId="53" xfId="0" applyFont="1" applyFill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131" xfId="0" applyFont="1" applyFill="1" applyBorder="1" applyAlignment="1" applyProtection="1">
      <alignment horizontal="center" vertical="center" wrapText="1"/>
      <protection hidden="1"/>
    </xf>
    <xf numFmtId="0" fontId="20" fillId="0" borderId="5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0" fontId="23" fillId="25" borderId="0" xfId="0" applyFont="1" applyFill="1" applyBorder="1" applyAlignment="1">
      <alignment horizontal="center" vertical="top" wrapText="1"/>
    </xf>
    <xf numFmtId="0" fontId="0" fillId="25" borderId="0" xfId="0" applyFill="1" applyAlignment="1">
      <alignment wrapText="1"/>
    </xf>
    <xf numFmtId="0" fontId="0" fillId="0" borderId="0" xfId="0" applyAlignment="1">
      <alignment wrapText="1"/>
    </xf>
    <xf numFmtId="0" fontId="23" fillId="25" borderId="0" xfId="0" applyFont="1" applyFill="1" applyBorder="1" applyAlignment="1">
      <alignment horizontal="center" wrapText="1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/>
    </xf>
    <xf numFmtId="0" fontId="23" fillId="25" borderId="57" xfId="0" applyFont="1" applyFill="1" applyBorder="1" applyAlignment="1">
      <alignment horizontal="center" vertical="center"/>
    </xf>
    <xf numFmtId="0" fontId="20" fillId="0" borderId="0" xfId="87" applyFont="1" applyFill="1" applyBorder="1" applyAlignment="1" applyProtection="1">
      <alignment horizontal="center" vertical="center" wrapText="1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38" fillId="25" borderId="119" xfId="85" applyFont="1" applyFill="1" applyBorder="1" applyAlignment="1" applyProtection="1">
      <alignment horizontal="center" vertical="center" wrapText="1"/>
      <protection locked="0"/>
    </xf>
    <xf numFmtId="0" fontId="38" fillId="0" borderId="135" xfId="85" applyFont="1" applyFill="1" applyBorder="1" applyAlignment="1" applyProtection="1">
      <alignment horizontal="center"/>
      <protection locked="0"/>
    </xf>
    <xf numFmtId="0" fontId="38" fillId="0" borderId="136" xfId="78" applyFont="1" applyFill="1" applyBorder="1" applyAlignment="1">
      <alignment horizontal="center" vertical="center"/>
      <protection/>
    </xf>
    <xf numFmtId="0" fontId="38" fillId="0" borderId="96" xfId="86" applyFont="1" applyFill="1" applyBorder="1" applyAlignment="1" applyProtection="1">
      <alignment horizontal="left" vertical="center"/>
      <protection locked="0"/>
    </xf>
    <xf numFmtId="0" fontId="38" fillId="0" borderId="96" xfId="85" applyFont="1" applyFill="1" applyBorder="1" applyAlignment="1" applyProtection="1">
      <alignment horizontal="center"/>
      <protection locked="0"/>
    </xf>
    <xf numFmtId="0" fontId="38" fillId="0" borderId="137" xfId="85" applyFont="1" applyFill="1" applyBorder="1" applyAlignment="1" applyProtection="1">
      <alignment horizontal="center" vertical="center" wrapText="1"/>
      <protection locked="0"/>
    </xf>
    <xf numFmtId="0" fontId="38" fillId="0" borderId="119" xfId="85" applyFont="1" applyFill="1" applyBorder="1" applyAlignment="1" applyProtection="1">
      <alignment horizontal="center" vertical="center" wrapText="1"/>
      <protection locked="0"/>
    </xf>
    <xf numFmtId="0" fontId="38" fillId="0" borderId="90" xfId="85" applyFont="1" applyFill="1" applyBorder="1" applyAlignment="1" applyProtection="1">
      <alignment horizontal="center"/>
      <protection locked="0"/>
    </xf>
    <xf numFmtId="0" fontId="38" fillId="0" borderId="138" xfId="86" applyFont="1" applyFill="1" applyBorder="1" applyAlignment="1" applyProtection="1">
      <alignment horizontal="center"/>
      <protection locked="0"/>
    </xf>
    <xf numFmtId="0" fontId="38" fillId="0" borderId="139" xfId="86" applyFont="1" applyFill="1" applyBorder="1" applyAlignment="1" applyProtection="1">
      <alignment horizontal="center"/>
      <protection locked="0"/>
    </xf>
    <xf numFmtId="0" fontId="38" fillId="0" borderId="95" xfId="85" applyFont="1" applyFill="1" applyBorder="1" applyAlignment="1" applyProtection="1">
      <alignment horizontal="center"/>
      <protection locked="0"/>
    </xf>
    <xf numFmtId="0" fontId="38" fillId="0" borderId="140" xfId="85" applyFont="1" applyFill="1" applyBorder="1" applyAlignment="1" applyProtection="1">
      <alignment horizontal="center"/>
      <protection locked="0"/>
    </xf>
    <xf numFmtId="0" fontId="38" fillId="0" borderId="140" xfId="78" applyFont="1" applyFill="1" applyBorder="1" applyAlignment="1">
      <alignment horizontal="center"/>
      <protection/>
    </xf>
    <xf numFmtId="0" fontId="38" fillId="0" borderId="141" xfId="78" applyFont="1" applyFill="1" applyBorder="1" applyAlignment="1">
      <alignment horizontal="center"/>
      <protection/>
    </xf>
    <xf numFmtId="0" fontId="38" fillId="0" borderId="94" xfId="85" applyFont="1" applyFill="1" applyBorder="1" applyAlignment="1" applyProtection="1">
      <alignment horizontal="center" vertical="center"/>
      <protection locked="0"/>
    </xf>
    <xf numFmtId="0" fontId="38" fillId="0" borderId="117" xfId="85" applyFont="1" applyFill="1" applyBorder="1" applyAlignment="1" applyProtection="1">
      <alignment horizontal="center" vertical="center"/>
      <protection locked="0"/>
    </xf>
    <xf numFmtId="0" fontId="38" fillId="0" borderId="95" xfId="85" applyFont="1" applyFill="1" applyBorder="1" applyAlignment="1" applyProtection="1">
      <alignment horizontal="center" vertical="center"/>
      <protection locked="0"/>
    </xf>
  </cellXfs>
  <cellStyles count="8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Сводка на 17.08.2017 С" xfId="84"/>
    <cellStyle name="Обычный_Общая сводка" xfId="85"/>
    <cellStyle name="Обычный_Сводка" xfId="86"/>
    <cellStyle name="Обычный_Сводка1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00390625" defaultRowHeight="12.75"/>
  <cols>
    <col min="1" max="1" width="20.125" style="22" customWidth="1"/>
    <col min="2" max="2" width="9.25390625" style="22" customWidth="1"/>
    <col min="3" max="3" width="8.75390625" style="22" customWidth="1"/>
    <col min="4" max="4" width="8.625" style="22" customWidth="1"/>
    <col min="5" max="5" width="5.75390625" style="22" customWidth="1"/>
    <col min="6" max="6" width="8.625" style="22" customWidth="1"/>
    <col min="7" max="7" width="6.375" style="22" customWidth="1"/>
    <col min="8" max="8" width="9.00390625" style="22" customWidth="1"/>
    <col min="9" max="9" width="8.00390625" style="22" customWidth="1"/>
    <col min="10" max="10" width="6.25390625" style="22" customWidth="1"/>
    <col min="11" max="11" width="8.25390625" style="22" customWidth="1"/>
    <col min="12" max="12" width="5.375" style="22" customWidth="1"/>
    <col min="13" max="13" width="7.00390625" style="22" customWidth="1"/>
    <col min="14" max="14" width="7.25390625" style="22" customWidth="1"/>
    <col min="15" max="15" width="6.00390625" style="22" customWidth="1"/>
    <col min="16" max="16" width="7.75390625" style="22" customWidth="1"/>
    <col min="17" max="17" width="5.375" style="22" customWidth="1"/>
    <col min="18" max="18" width="7.25390625" style="22" hidden="1" customWidth="1"/>
    <col min="19" max="19" width="5.125" style="22" hidden="1" customWidth="1"/>
    <col min="20" max="21" width="6.75390625" style="22" hidden="1" customWidth="1"/>
    <col min="22" max="22" width="6.125" style="22" hidden="1" customWidth="1"/>
    <col min="23" max="23" width="6.875" style="22" hidden="1" customWidth="1"/>
    <col min="24" max="24" width="6.375" style="22" hidden="1" customWidth="1"/>
    <col min="25" max="25" width="6.125" style="22" hidden="1" customWidth="1"/>
    <col min="26" max="26" width="5.75390625" style="22" hidden="1" customWidth="1"/>
    <col min="27" max="27" width="6.25390625" style="22" hidden="1" customWidth="1"/>
    <col min="28" max="28" width="6.875" style="22" customWidth="1"/>
    <col min="29" max="30" width="7.125" style="22" customWidth="1"/>
    <col min="31" max="31" width="7.625" style="22" customWidth="1"/>
    <col min="32" max="32" width="5.875" style="22" customWidth="1"/>
    <col min="33" max="33" width="8.75390625" style="22" bestFit="1" customWidth="1"/>
    <col min="34" max="34" width="7.625" style="22" customWidth="1"/>
    <col min="35" max="35" width="6.375" style="22" customWidth="1"/>
    <col min="36" max="36" width="7.25390625" style="22" customWidth="1"/>
    <col min="37" max="37" width="6.25390625" style="22" customWidth="1"/>
    <col min="38" max="38" width="9.75390625" style="22" bestFit="1" customWidth="1"/>
    <col min="39" max="39" width="8.75390625" style="22" customWidth="1"/>
    <col min="40" max="40" width="6.875" style="22" customWidth="1"/>
    <col min="41" max="41" width="8.00390625" style="22" customWidth="1"/>
    <col min="42" max="42" width="6.25390625" style="22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5.00390625" style="0" bestFit="1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bestFit="1" customWidth="1"/>
    <col min="59" max="59" width="7.75390625" style="0" customWidth="1"/>
    <col min="60" max="60" width="6.875" style="0" customWidth="1"/>
    <col min="61" max="61" width="6.75390625" style="0" customWidth="1"/>
    <col min="62" max="62" width="9.25390625" style="0" bestFit="1" customWidth="1"/>
    <col min="63" max="63" width="6.875" style="0" bestFit="1" customWidth="1"/>
    <col min="64" max="64" width="8.375" style="0" customWidth="1"/>
    <col min="65" max="65" width="7.375" style="0" customWidth="1"/>
    <col min="66" max="66" width="7.00390625" style="0" customWidth="1"/>
    <col min="67" max="67" width="8.125" style="0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2" customFormat="1" ht="36.75" customHeight="1" thickBot="1">
      <c r="A1" s="553" t="s">
        <v>136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</row>
    <row r="2" spans="1:87" s="22" customFormat="1" ht="18.75" customHeight="1" thickBot="1">
      <c r="A2" s="554" t="s">
        <v>17</v>
      </c>
      <c r="B2" s="554" t="s">
        <v>73</v>
      </c>
      <c r="C2" s="561" t="s">
        <v>45</v>
      </c>
      <c r="D2" s="562"/>
      <c r="E2" s="562"/>
      <c r="F2" s="562"/>
      <c r="G2" s="563"/>
      <c r="H2" s="561" t="s">
        <v>46</v>
      </c>
      <c r="I2" s="562"/>
      <c r="J2" s="562"/>
      <c r="K2" s="562"/>
      <c r="L2" s="563"/>
      <c r="M2" s="561" t="s">
        <v>47</v>
      </c>
      <c r="N2" s="562"/>
      <c r="O2" s="562"/>
      <c r="P2" s="562"/>
      <c r="Q2" s="563"/>
      <c r="R2" s="558" t="s">
        <v>48</v>
      </c>
      <c r="S2" s="568"/>
      <c r="T2" s="568"/>
      <c r="U2" s="568"/>
      <c r="V2" s="569"/>
      <c r="W2" s="558" t="s">
        <v>67</v>
      </c>
      <c r="X2" s="568"/>
      <c r="Y2" s="568"/>
      <c r="Z2" s="568"/>
      <c r="AA2" s="569"/>
      <c r="AB2" s="561" t="s">
        <v>49</v>
      </c>
      <c r="AC2" s="562"/>
      <c r="AD2" s="562"/>
      <c r="AE2" s="562"/>
      <c r="AF2" s="563"/>
      <c r="AG2" s="561" t="s">
        <v>50</v>
      </c>
      <c r="AH2" s="562"/>
      <c r="AI2" s="562"/>
      <c r="AJ2" s="562"/>
      <c r="AK2" s="563"/>
      <c r="AL2" s="561" t="s">
        <v>51</v>
      </c>
      <c r="AM2" s="562"/>
      <c r="AN2" s="562"/>
      <c r="AO2" s="562"/>
      <c r="AP2" s="563"/>
      <c r="AQ2" s="570" t="s">
        <v>52</v>
      </c>
      <c r="AR2" s="565"/>
      <c r="AS2" s="565"/>
      <c r="AT2" s="565"/>
      <c r="AU2" s="566"/>
      <c r="AV2" s="555" t="s">
        <v>68</v>
      </c>
      <c r="AW2" s="556"/>
      <c r="AX2" s="556"/>
      <c r="AY2" s="556"/>
      <c r="AZ2" s="557"/>
      <c r="BA2" s="555" t="s">
        <v>53</v>
      </c>
      <c r="BB2" s="556"/>
      <c r="BC2" s="556"/>
      <c r="BD2" s="556"/>
      <c r="BE2" s="557"/>
      <c r="BF2" s="564" t="s">
        <v>54</v>
      </c>
      <c r="BG2" s="565"/>
      <c r="BH2" s="565"/>
      <c r="BI2" s="565"/>
      <c r="BJ2" s="566"/>
      <c r="BK2" s="564" t="s">
        <v>55</v>
      </c>
      <c r="BL2" s="565"/>
      <c r="BM2" s="565"/>
      <c r="BN2" s="565"/>
      <c r="BO2" s="566"/>
      <c r="BP2" s="558" t="s">
        <v>56</v>
      </c>
      <c r="BQ2" s="559"/>
      <c r="BR2" s="559"/>
      <c r="BS2" s="559"/>
      <c r="BT2" s="560"/>
      <c r="BU2" s="558" t="s">
        <v>57</v>
      </c>
      <c r="BV2" s="559"/>
      <c r="BW2" s="559"/>
      <c r="BX2" s="559"/>
      <c r="BY2" s="560"/>
      <c r="BZ2" s="558" t="s">
        <v>58</v>
      </c>
      <c r="CA2" s="559"/>
      <c r="CB2" s="559"/>
      <c r="CC2" s="559"/>
      <c r="CD2" s="560"/>
      <c r="CE2" s="561"/>
      <c r="CF2" s="562"/>
      <c r="CG2" s="562"/>
      <c r="CH2" s="562"/>
      <c r="CI2" s="563"/>
    </row>
    <row r="3" spans="1:87" s="22" customFormat="1" ht="132.75" customHeight="1" thickBot="1">
      <c r="A3" s="567"/>
      <c r="B3" s="567"/>
      <c r="C3" s="50" t="s">
        <v>59</v>
      </c>
      <c r="D3" s="51" t="s">
        <v>37</v>
      </c>
      <c r="E3" s="51" t="s">
        <v>1</v>
      </c>
      <c r="F3" s="51" t="s">
        <v>38</v>
      </c>
      <c r="G3" s="52" t="s">
        <v>39</v>
      </c>
      <c r="H3" s="50" t="s">
        <v>60</v>
      </c>
      <c r="I3" s="51" t="s">
        <v>37</v>
      </c>
      <c r="J3" s="51" t="s">
        <v>1</v>
      </c>
      <c r="K3" s="51" t="s">
        <v>38</v>
      </c>
      <c r="L3" s="52" t="s">
        <v>39</v>
      </c>
      <c r="M3" s="50" t="s">
        <v>61</v>
      </c>
      <c r="N3" s="51" t="s">
        <v>37</v>
      </c>
      <c r="O3" s="51" t="s">
        <v>1</v>
      </c>
      <c r="P3" s="51" t="s">
        <v>38</v>
      </c>
      <c r="Q3" s="52" t="s">
        <v>39</v>
      </c>
      <c r="R3" s="522" t="s">
        <v>60</v>
      </c>
      <c r="S3" s="523" t="s">
        <v>37</v>
      </c>
      <c r="T3" s="523" t="s">
        <v>1</v>
      </c>
      <c r="U3" s="523" t="s">
        <v>38</v>
      </c>
      <c r="V3" s="524" t="s">
        <v>39</v>
      </c>
      <c r="W3" s="522" t="s">
        <v>62</v>
      </c>
      <c r="X3" s="523" t="s">
        <v>37</v>
      </c>
      <c r="Y3" s="523" t="s">
        <v>1</v>
      </c>
      <c r="Z3" s="523" t="s">
        <v>38</v>
      </c>
      <c r="AA3" s="524" t="s">
        <v>39</v>
      </c>
      <c r="AB3" s="50" t="s">
        <v>63</v>
      </c>
      <c r="AC3" s="51" t="s">
        <v>37</v>
      </c>
      <c r="AD3" s="51" t="s">
        <v>1</v>
      </c>
      <c r="AE3" s="51" t="s">
        <v>38</v>
      </c>
      <c r="AF3" s="52" t="s">
        <v>39</v>
      </c>
      <c r="AG3" s="50" t="s">
        <v>64</v>
      </c>
      <c r="AH3" s="51" t="s">
        <v>37</v>
      </c>
      <c r="AI3" s="51" t="s">
        <v>1</v>
      </c>
      <c r="AJ3" s="51" t="s">
        <v>38</v>
      </c>
      <c r="AK3" s="52" t="s">
        <v>39</v>
      </c>
      <c r="AL3" s="50" t="s">
        <v>65</v>
      </c>
      <c r="AM3" s="51" t="s">
        <v>37</v>
      </c>
      <c r="AN3" s="51" t="s">
        <v>1</v>
      </c>
      <c r="AO3" s="51" t="s">
        <v>38</v>
      </c>
      <c r="AP3" s="52" t="s">
        <v>39</v>
      </c>
      <c r="AQ3" s="50" t="s">
        <v>65</v>
      </c>
      <c r="AR3" s="51" t="s">
        <v>37</v>
      </c>
      <c r="AS3" s="51" t="s">
        <v>1</v>
      </c>
      <c r="AT3" s="51" t="s">
        <v>38</v>
      </c>
      <c r="AU3" s="52" t="s">
        <v>39</v>
      </c>
      <c r="AV3" s="53" t="s">
        <v>65</v>
      </c>
      <c r="AW3" s="54" t="s">
        <v>37</v>
      </c>
      <c r="AX3" s="54" t="s">
        <v>1</v>
      </c>
      <c r="AY3" s="54" t="s">
        <v>38</v>
      </c>
      <c r="AZ3" s="55" t="s">
        <v>39</v>
      </c>
      <c r="BA3" s="53" t="s">
        <v>64</v>
      </c>
      <c r="BB3" s="54" t="s">
        <v>37</v>
      </c>
      <c r="BC3" s="54" t="s">
        <v>1</v>
      </c>
      <c r="BD3" s="54" t="s">
        <v>38</v>
      </c>
      <c r="BE3" s="55" t="s">
        <v>39</v>
      </c>
      <c r="BF3" s="514" t="s">
        <v>66</v>
      </c>
      <c r="BG3" s="51" t="s">
        <v>37</v>
      </c>
      <c r="BH3" s="51" t="s">
        <v>1</v>
      </c>
      <c r="BI3" s="51" t="s">
        <v>38</v>
      </c>
      <c r="BJ3" s="52" t="s">
        <v>39</v>
      </c>
      <c r="BK3" s="514" t="s">
        <v>66</v>
      </c>
      <c r="BL3" s="51" t="s">
        <v>37</v>
      </c>
      <c r="BM3" s="51" t="s">
        <v>1</v>
      </c>
      <c r="BN3" s="51" t="s">
        <v>38</v>
      </c>
      <c r="BO3" s="52" t="s">
        <v>39</v>
      </c>
      <c r="BP3" s="53" t="s">
        <v>66</v>
      </c>
      <c r="BQ3" s="54" t="s">
        <v>37</v>
      </c>
      <c r="BR3" s="54" t="s">
        <v>1</v>
      </c>
      <c r="BS3" s="54" t="s">
        <v>38</v>
      </c>
      <c r="BT3" s="56" t="s">
        <v>39</v>
      </c>
      <c r="BU3" s="53" t="s">
        <v>66</v>
      </c>
      <c r="BV3" s="54" t="s">
        <v>37</v>
      </c>
      <c r="BW3" s="54" t="s">
        <v>1</v>
      </c>
      <c r="BX3" s="54" t="s">
        <v>38</v>
      </c>
      <c r="BY3" s="56" t="s">
        <v>39</v>
      </c>
      <c r="BZ3" s="53" t="s">
        <v>66</v>
      </c>
      <c r="CA3" s="54" t="s">
        <v>37</v>
      </c>
      <c r="CB3" s="54" t="s">
        <v>1</v>
      </c>
      <c r="CC3" s="54" t="s">
        <v>38</v>
      </c>
      <c r="CD3" s="56" t="s">
        <v>39</v>
      </c>
      <c r="CE3" s="50" t="s">
        <v>65</v>
      </c>
      <c r="CF3" s="51" t="s">
        <v>37</v>
      </c>
      <c r="CG3" s="51" t="s">
        <v>1</v>
      </c>
      <c r="CH3" s="51" t="s">
        <v>38</v>
      </c>
      <c r="CI3" s="52" t="s">
        <v>39</v>
      </c>
    </row>
    <row r="4" spans="1:87" s="22" customFormat="1" ht="16.5" customHeight="1">
      <c r="A4" s="20" t="s">
        <v>2</v>
      </c>
      <c r="B4" s="138"/>
      <c r="C4" s="139"/>
      <c r="D4" s="140"/>
      <c r="E4" s="141"/>
      <c r="F4" s="140"/>
      <c r="G4" s="142"/>
      <c r="H4" s="143"/>
      <c r="I4" s="144"/>
      <c r="J4" s="145"/>
      <c r="K4" s="144"/>
      <c r="L4" s="146"/>
      <c r="M4" s="147"/>
      <c r="N4" s="148"/>
      <c r="O4" s="149"/>
      <c r="P4" s="148"/>
      <c r="Q4" s="136"/>
      <c r="R4" s="232">
        <v>0</v>
      </c>
      <c r="S4" s="233"/>
      <c r="T4" s="234"/>
      <c r="U4" s="148"/>
      <c r="V4" s="236"/>
      <c r="W4" s="151"/>
      <c r="X4" s="135"/>
      <c r="Y4" s="135"/>
      <c r="Z4" s="135"/>
      <c r="AA4" s="136"/>
      <c r="AB4" s="134"/>
      <c r="AC4" s="135"/>
      <c r="AD4" s="135"/>
      <c r="AE4" s="135"/>
      <c r="AF4" s="136"/>
      <c r="AG4" s="134"/>
      <c r="AH4" s="135"/>
      <c r="AI4" s="135"/>
      <c r="AJ4" s="135"/>
      <c r="AK4" s="136"/>
      <c r="AL4" s="152"/>
      <c r="AM4" s="144"/>
      <c r="AN4" s="144"/>
      <c r="AO4" s="144"/>
      <c r="AP4" s="146"/>
      <c r="AQ4" s="134"/>
      <c r="AR4" s="135"/>
      <c r="AS4" s="135"/>
      <c r="AT4" s="135"/>
      <c r="AU4" s="136"/>
      <c r="AV4" s="60">
        <v>0</v>
      </c>
      <c r="AW4" s="61"/>
      <c r="AX4" s="61"/>
      <c r="AY4" s="61"/>
      <c r="AZ4" s="59"/>
      <c r="BA4" s="60">
        <v>0</v>
      </c>
      <c r="BB4" s="61"/>
      <c r="BC4" s="61"/>
      <c r="BD4" s="61"/>
      <c r="BE4" s="59"/>
      <c r="BF4" s="151">
        <v>0</v>
      </c>
      <c r="BG4" s="135"/>
      <c r="BH4" s="135"/>
      <c r="BI4" s="135"/>
      <c r="BJ4" s="150"/>
      <c r="BK4" s="151">
        <v>0</v>
      </c>
      <c r="BL4" s="135"/>
      <c r="BM4" s="135"/>
      <c r="BN4" s="135"/>
      <c r="BO4" s="136"/>
      <c r="BP4" s="57">
        <v>0</v>
      </c>
      <c r="BQ4" s="58"/>
      <c r="BR4" s="58"/>
      <c r="BS4" s="58"/>
      <c r="BT4" s="62"/>
      <c r="BU4" s="57">
        <v>0</v>
      </c>
      <c r="BV4" s="58"/>
      <c r="BW4" s="58"/>
      <c r="BX4" s="58"/>
      <c r="BY4" s="62"/>
      <c r="BZ4" s="63">
        <v>0</v>
      </c>
      <c r="CA4" s="64"/>
      <c r="CB4" s="64"/>
      <c r="CC4" s="64"/>
      <c r="CD4" s="65"/>
      <c r="CE4" s="152"/>
      <c r="CF4" s="144"/>
      <c r="CG4" s="144"/>
      <c r="CH4" s="144"/>
      <c r="CI4" s="146"/>
    </row>
    <row r="5" spans="1:87" s="22" customFormat="1" ht="15.75">
      <c r="A5" s="527" t="s">
        <v>18</v>
      </c>
      <c r="B5" s="153">
        <v>320</v>
      </c>
      <c r="C5" s="154">
        <f aca="true" t="shared" si="0" ref="C5:C24">SUM(H5+M5+R5+W5+AB5+AG5+AL5+AQ5+AV5+BA5+BF5+BK5+BP5+BU5+BZ5)</f>
        <v>8079</v>
      </c>
      <c r="D5" s="155">
        <f aca="true" t="shared" si="1" ref="D5:D24">SUM(I5+N5+S5+X5+AC5+AH5+AM5+AR5+AW5+BB5+BG5+BL5+BQ5+BV5+CA5)</f>
        <v>6851</v>
      </c>
      <c r="E5" s="141">
        <f aca="true" t="shared" si="2" ref="E5:E25">D5/C5*100</f>
        <v>84.8000990221562</v>
      </c>
      <c r="F5" s="155">
        <f aca="true" t="shared" si="3" ref="F5:F24">K5+P5+U5+Z5+AE5+AJ5+AO5+AT5+AY5+BD5+BI5+BN5+BX5+CC5</f>
        <v>8243</v>
      </c>
      <c r="G5" s="156">
        <f aca="true" t="shared" si="4" ref="G5:G25">F5/D5*10</f>
        <v>12.03182017223763</v>
      </c>
      <c r="H5" s="157">
        <v>4635</v>
      </c>
      <c r="I5" s="158">
        <v>4635</v>
      </c>
      <c r="J5" s="159">
        <f aca="true" t="shared" si="5" ref="J5:J25">I5/H5*100</f>
        <v>100</v>
      </c>
      <c r="K5" s="158">
        <v>6054</v>
      </c>
      <c r="L5" s="160">
        <f aca="true" t="shared" si="6" ref="L5:L25">K5/I5*10</f>
        <v>13.06148867313916</v>
      </c>
      <c r="M5" s="161">
        <v>149</v>
      </c>
      <c r="N5" s="58">
        <v>149</v>
      </c>
      <c r="O5" s="159">
        <f>N5/M5*100</f>
        <v>100</v>
      </c>
      <c r="P5" s="58">
        <v>153</v>
      </c>
      <c r="Q5" s="546">
        <f>P5/N5*10</f>
        <v>10.268456375838927</v>
      </c>
      <c r="R5" s="163">
        <v>0</v>
      </c>
      <c r="S5" s="164"/>
      <c r="T5" s="235"/>
      <c r="U5" s="179"/>
      <c r="V5" s="237"/>
      <c r="W5" s="165">
        <v>0</v>
      </c>
      <c r="X5" s="166"/>
      <c r="Y5" s="159"/>
      <c r="Z5" s="158"/>
      <c r="AA5" s="167"/>
      <c r="AB5" s="165">
        <v>100</v>
      </c>
      <c r="AC5" s="168">
        <v>100</v>
      </c>
      <c r="AD5" s="169">
        <f>AC5/AB5*100</f>
        <v>100</v>
      </c>
      <c r="AE5" s="168">
        <v>66</v>
      </c>
      <c r="AF5" s="160">
        <f>AE5/AC5*10</f>
        <v>6.6000000000000005</v>
      </c>
      <c r="AG5" s="165">
        <v>1473</v>
      </c>
      <c r="AH5" s="171">
        <v>620</v>
      </c>
      <c r="AI5" s="177">
        <f>AH5/AG5*100</f>
        <v>42.09097080787508</v>
      </c>
      <c r="AJ5" s="171">
        <v>626</v>
      </c>
      <c r="AK5" s="344">
        <f>AJ5/AH5*10</f>
        <v>10.096774193548388</v>
      </c>
      <c r="AL5" s="165">
        <v>750</v>
      </c>
      <c r="AM5" s="172">
        <v>750</v>
      </c>
      <c r="AN5" s="173">
        <f aca="true" t="shared" si="7" ref="AN5:AN25">AM5/AL5*100</f>
        <v>100</v>
      </c>
      <c r="AO5" s="172">
        <v>795</v>
      </c>
      <c r="AP5" s="160">
        <f>AO5/AM5*10</f>
        <v>10.600000000000001</v>
      </c>
      <c r="AQ5" s="165">
        <v>897</v>
      </c>
      <c r="AR5" s="168">
        <v>597</v>
      </c>
      <c r="AS5" s="178">
        <f aca="true" t="shared" si="8" ref="AS5:AS10">AR5/AQ5*100</f>
        <v>66.5551839464883</v>
      </c>
      <c r="AT5" s="168">
        <v>549</v>
      </c>
      <c r="AU5" s="167">
        <f aca="true" t="shared" si="9" ref="AU5:AU10">AT5/AR5*10</f>
        <v>9.195979899497488</v>
      </c>
      <c r="AV5" s="174">
        <v>0</v>
      </c>
      <c r="AW5" s="168"/>
      <c r="AX5" s="168"/>
      <c r="AY5" s="168"/>
      <c r="AZ5" s="175"/>
      <c r="BA5" s="165">
        <v>0</v>
      </c>
      <c r="BB5" s="166"/>
      <c r="BC5" s="166"/>
      <c r="BD5" s="166"/>
      <c r="BE5" s="162"/>
      <c r="BF5" s="174">
        <v>35</v>
      </c>
      <c r="BG5" s="64"/>
      <c r="BH5" s="64"/>
      <c r="BI5" s="64"/>
      <c r="BJ5" s="175"/>
      <c r="BK5" s="174">
        <v>40</v>
      </c>
      <c r="BL5" s="168"/>
      <c r="BM5" s="168"/>
      <c r="BN5" s="168"/>
      <c r="BO5" s="525"/>
      <c r="BP5" s="176">
        <v>0</v>
      </c>
      <c r="BQ5" s="64"/>
      <c r="BR5" s="64"/>
      <c r="BS5" s="64"/>
      <c r="BT5" s="65"/>
      <c r="BU5" s="176">
        <v>0</v>
      </c>
      <c r="BV5" s="64"/>
      <c r="BW5" s="64"/>
      <c r="BX5" s="64"/>
      <c r="BY5" s="65"/>
      <c r="BZ5" s="63">
        <v>0</v>
      </c>
      <c r="CA5" s="64"/>
      <c r="CB5" s="64"/>
      <c r="CC5" s="64"/>
      <c r="CD5" s="65"/>
      <c r="CE5" s="165"/>
      <c r="CF5" s="172"/>
      <c r="CG5" s="173"/>
      <c r="CH5" s="172"/>
      <c r="CI5" s="160"/>
    </row>
    <row r="6" spans="1:87" s="22" customFormat="1" ht="15.75">
      <c r="A6" s="527" t="s">
        <v>19</v>
      </c>
      <c r="B6" s="153">
        <v>743</v>
      </c>
      <c r="C6" s="154">
        <f t="shared" si="0"/>
        <v>21678</v>
      </c>
      <c r="D6" s="155">
        <f t="shared" si="1"/>
        <v>17452</v>
      </c>
      <c r="E6" s="141">
        <f t="shared" si="2"/>
        <v>80.5055816957284</v>
      </c>
      <c r="F6" s="155">
        <f t="shared" si="3"/>
        <v>29171</v>
      </c>
      <c r="G6" s="156">
        <f t="shared" si="4"/>
        <v>16.714989685995874</v>
      </c>
      <c r="H6" s="157">
        <v>5269</v>
      </c>
      <c r="I6" s="158">
        <v>5269</v>
      </c>
      <c r="J6" s="159">
        <f t="shared" si="5"/>
        <v>100</v>
      </c>
      <c r="K6" s="158">
        <v>7326</v>
      </c>
      <c r="L6" s="160">
        <f t="shared" si="6"/>
        <v>13.903966597077243</v>
      </c>
      <c r="M6" s="161">
        <v>1785</v>
      </c>
      <c r="N6" s="58">
        <v>1247</v>
      </c>
      <c r="O6" s="159">
        <f>N6/M6*100</f>
        <v>69.85994397759103</v>
      </c>
      <c r="P6" s="58">
        <v>1693</v>
      </c>
      <c r="Q6" s="546">
        <f>P6/N6*10</f>
        <v>13.576583801122695</v>
      </c>
      <c r="R6" s="163">
        <v>0</v>
      </c>
      <c r="S6" s="164"/>
      <c r="T6" s="235"/>
      <c r="U6" s="179"/>
      <c r="V6" s="237"/>
      <c r="W6" s="165">
        <v>0</v>
      </c>
      <c r="X6" s="166"/>
      <c r="Y6" s="159"/>
      <c r="Z6" s="158"/>
      <c r="AA6" s="170"/>
      <c r="AB6" s="165">
        <v>340</v>
      </c>
      <c r="AC6" s="168">
        <v>340</v>
      </c>
      <c r="AD6" s="169">
        <f>AC6/AB6*100</f>
        <v>100</v>
      </c>
      <c r="AE6" s="168">
        <v>340</v>
      </c>
      <c r="AF6" s="160">
        <f>AE6/AC6*10</f>
        <v>10</v>
      </c>
      <c r="AG6" s="165">
        <v>7949</v>
      </c>
      <c r="AH6" s="171">
        <v>5571</v>
      </c>
      <c r="AI6" s="177">
        <f aca="true" t="shared" si="10" ref="AI6:AI24">AH6/AG6*100</f>
        <v>70.08428733173983</v>
      </c>
      <c r="AJ6" s="171">
        <v>8649</v>
      </c>
      <c r="AK6" s="344">
        <f>AJ6/AH6*10</f>
        <v>15.525040387722132</v>
      </c>
      <c r="AL6" s="165">
        <v>4966</v>
      </c>
      <c r="AM6" s="172">
        <v>4506</v>
      </c>
      <c r="AN6" s="173">
        <f t="shared" si="7"/>
        <v>90.73701167942005</v>
      </c>
      <c r="AO6" s="172">
        <v>10192</v>
      </c>
      <c r="AP6" s="160">
        <f>AO6/AM6*10</f>
        <v>22.618730581446957</v>
      </c>
      <c r="AQ6" s="165">
        <v>1188</v>
      </c>
      <c r="AR6" s="168">
        <v>519</v>
      </c>
      <c r="AS6" s="178">
        <f t="shared" si="8"/>
        <v>43.686868686868685</v>
      </c>
      <c r="AT6" s="168">
        <v>971</v>
      </c>
      <c r="AU6" s="167">
        <f t="shared" si="9"/>
        <v>18.709055876685934</v>
      </c>
      <c r="AV6" s="174">
        <v>0</v>
      </c>
      <c r="AW6" s="168"/>
      <c r="AX6" s="168"/>
      <c r="AY6" s="168"/>
      <c r="AZ6" s="175"/>
      <c r="BA6" s="165">
        <v>0</v>
      </c>
      <c r="BB6" s="166"/>
      <c r="BC6" s="166"/>
      <c r="BD6" s="166"/>
      <c r="BE6" s="162"/>
      <c r="BF6" s="174">
        <v>0</v>
      </c>
      <c r="BG6" s="64"/>
      <c r="BH6" s="64"/>
      <c r="BI6" s="64"/>
      <c r="BJ6" s="175"/>
      <c r="BK6" s="174">
        <v>73</v>
      </c>
      <c r="BL6" s="168"/>
      <c r="BM6" s="168"/>
      <c r="BN6" s="168"/>
      <c r="BO6" s="525"/>
      <c r="BP6" s="176">
        <v>0</v>
      </c>
      <c r="BQ6" s="64"/>
      <c r="BR6" s="64"/>
      <c r="BS6" s="64"/>
      <c r="BT6" s="65"/>
      <c r="BU6" s="176">
        <v>108</v>
      </c>
      <c r="BV6" s="64"/>
      <c r="BW6" s="64"/>
      <c r="BX6" s="64"/>
      <c r="BY6" s="65"/>
      <c r="BZ6" s="63">
        <v>0</v>
      </c>
      <c r="CA6" s="64"/>
      <c r="CB6" s="64"/>
      <c r="CC6" s="64"/>
      <c r="CD6" s="65"/>
      <c r="CE6" s="165"/>
      <c r="CF6" s="172"/>
      <c r="CG6" s="173"/>
      <c r="CH6" s="172"/>
      <c r="CI6" s="160"/>
    </row>
    <row r="7" spans="1:87" s="22" customFormat="1" ht="15.75">
      <c r="A7" s="527" t="s">
        <v>3</v>
      </c>
      <c r="B7" s="153">
        <v>210</v>
      </c>
      <c r="C7" s="154">
        <f t="shared" si="0"/>
        <v>6195</v>
      </c>
      <c r="D7" s="155">
        <f t="shared" si="1"/>
        <v>2960</v>
      </c>
      <c r="E7" s="141">
        <f t="shared" si="2"/>
        <v>47.78046811945117</v>
      </c>
      <c r="F7" s="155">
        <f t="shared" si="3"/>
        <v>3565</v>
      </c>
      <c r="G7" s="156">
        <f t="shared" si="4"/>
        <v>12.04391891891892</v>
      </c>
      <c r="H7" s="157">
        <v>960</v>
      </c>
      <c r="I7" s="158">
        <v>960</v>
      </c>
      <c r="J7" s="159">
        <f t="shared" si="5"/>
        <v>100</v>
      </c>
      <c r="K7" s="158">
        <v>1152</v>
      </c>
      <c r="L7" s="160">
        <f t="shared" si="6"/>
        <v>12</v>
      </c>
      <c r="M7" s="161">
        <v>250</v>
      </c>
      <c r="N7" s="58">
        <v>250</v>
      </c>
      <c r="O7" s="159">
        <f>N7/M7*100</f>
        <v>100</v>
      </c>
      <c r="P7" s="58">
        <v>206</v>
      </c>
      <c r="Q7" s="546">
        <f>P7/N7*10</f>
        <v>8.24</v>
      </c>
      <c r="R7" s="163">
        <v>80</v>
      </c>
      <c r="S7" s="164">
        <v>80</v>
      </c>
      <c r="T7" s="235">
        <f>S7/R7*100</f>
        <v>100</v>
      </c>
      <c r="U7" s="179">
        <v>96</v>
      </c>
      <c r="V7" s="237">
        <f>U7/S7*10</f>
        <v>12</v>
      </c>
      <c r="W7" s="165">
        <v>0</v>
      </c>
      <c r="X7" s="166"/>
      <c r="Y7" s="159"/>
      <c r="Z7" s="158"/>
      <c r="AA7" s="170"/>
      <c r="AB7" s="165">
        <v>0</v>
      </c>
      <c r="AC7" s="168"/>
      <c r="AD7" s="169">
        <v>0</v>
      </c>
      <c r="AE7" s="168"/>
      <c r="AF7" s="160"/>
      <c r="AG7" s="165">
        <v>1140</v>
      </c>
      <c r="AH7" s="171">
        <v>560</v>
      </c>
      <c r="AI7" s="177">
        <f t="shared" si="10"/>
        <v>49.122807017543856</v>
      </c>
      <c r="AJ7" s="171">
        <v>728</v>
      </c>
      <c r="AK7" s="344">
        <f>AJ7/AH7*10</f>
        <v>13</v>
      </c>
      <c r="AL7" s="165">
        <v>770</v>
      </c>
      <c r="AM7" s="172">
        <v>200</v>
      </c>
      <c r="AN7" s="173">
        <f t="shared" si="7"/>
        <v>25.97402597402597</v>
      </c>
      <c r="AO7" s="172">
        <v>200</v>
      </c>
      <c r="AP7" s="160">
        <f>AO7/AM7*10</f>
        <v>10</v>
      </c>
      <c r="AQ7" s="165">
        <v>945</v>
      </c>
      <c r="AR7" s="168">
        <v>910</v>
      </c>
      <c r="AS7" s="178">
        <f t="shared" si="8"/>
        <v>96.29629629629629</v>
      </c>
      <c r="AT7" s="168">
        <v>1183</v>
      </c>
      <c r="AU7" s="167">
        <f t="shared" si="9"/>
        <v>13</v>
      </c>
      <c r="AV7" s="174">
        <v>0</v>
      </c>
      <c r="AW7" s="168"/>
      <c r="AX7" s="168"/>
      <c r="AY7" s="168"/>
      <c r="AZ7" s="175"/>
      <c r="BA7" s="165">
        <v>1300</v>
      </c>
      <c r="BB7" s="166"/>
      <c r="BC7" s="166"/>
      <c r="BD7" s="166"/>
      <c r="BE7" s="162"/>
      <c r="BF7" s="174">
        <v>650</v>
      </c>
      <c r="BG7" s="64"/>
      <c r="BH7" s="64"/>
      <c r="BI7" s="64"/>
      <c r="BJ7" s="175"/>
      <c r="BK7" s="174">
        <v>0</v>
      </c>
      <c r="BL7" s="168"/>
      <c r="BM7" s="168"/>
      <c r="BN7" s="168"/>
      <c r="BO7" s="525"/>
      <c r="BP7" s="176">
        <v>0</v>
      </c>
      <c r="BQ7" s="64"/>
      <c r="BR7" s="64"/>
      <c r="BS7" s="64"/>
      <c r="BT7" s="65"/>
      <c r="BU7" s="176">
        <v>0</v>
      </c>
      <c r="BV7" s="64"/>
      <c r="BW7" s="64"/>
      <c r="BX7" s="64"/>
      <c r="BY7" s="65"/>
      <c r="BZ7" s="63">
        <v>100</v>
      </c>
      <c r="CA7" s="64"/>
      <c r="CB7" s="64"/>
      <c r="CC7" s="64"/>
      <c r="CD7" s="65"/>
      <c r="CE7" s="165"/>
      <c r="CF7" s="172"/>
      <c r="CG7" s="173"/>
      <c r="CH7" s="172"/>
      <c r="CI7" s="160"/>
    </row>
    <row r="8" spans="1:87" s="22" customFormat="1" ht="15.75">
      <c r="A8" s="527" t="s">
        <v>4</v>
      </c>
      <c r="B8" s="153">
        <v>1815</v>
      </c>
      <c r="C8" s="154">
        <f t="shared" si="0"/>
        <v>23187</v>
      </c>
      <c r="D8" s="155">
        <f t="shared" si="1"/>
        <v>16890</v>
      </c>
      <c r="E8" s="141">
        <f t="shared" si="2"/>
        <v>72.8425410790529</v>
      </c>
      <c r="F8" s="155">
        <f t="shared" si="3"/>
        <v>34718</v>
      </c>
      <c r="G8" s="156">
        <f t="shared" si="4"/>
        <v>20.555358200118413</v>
      </c>
      <c r="H8" s="157">
        <v>9697</v>
      </c>
      <c r="I8" s="158">
        <v>8490</v>
      </c>
      <c r="J8" s="159">
        <f t="shared" si="5"/>
        <v>87.55285139733938</v>
      </c>
      <c r="K8" s="158">
        <v>14363</v>
      </c>
      <c r="L8" s="160">
        <f t="shared" si="6"/>
        <v>16.917550058892814</v>
      </c>
      <c r="M8" s="161">
        <v>100</v>
      </c>
      <c r="N8" s="58"/>
      <c r="O8" s="159"/>
      <c r="P8" s="58"/>
      <c r="Q8" s="546"/>
      <c r="R8" s="163">
        <v>0</v>
      </c>
      <c r="S8" s="164"/>
      <c r="T8" s="235"/>
      <c r="U8" s="179"/>
      <c r="V8" s="237"/>
      <c r="W8" s="165">
        <v>0</v>
      </c>
      <c r="X8" s="166"/>
      <c r="Y8" s="159"/>
      <c r="Z8" s="158"/>
      <c r="AA8" s="170"/>
      <c r="AB8" s="165">
        <v>444</v>
      </c>
      <c r="AC8" s="168">
        <v>145</v>
      </c>
      <c r="AD8" s="169">
        <f aca="true" t="shared" si="11" ref="AD8:AD25">AC8/AB8*100</f>
        <v>32.65765765765766</v>
      </c>
      <c r="AE8" s="168">
        <v>223</v>
      </c>
      <c r="AF8" s="160">
        <f aca="true" t="shared" si="12" ref="AF8:AF16">AE8/AC8*10</f>
        <v>15.379310344827585</v>
      </c>
      <c r="AG8" s="165">
        <v>5281</v>
      </c>
      <c r="AH8" s="171">
        <v>1428</v>
      </c>
      <c r="AI8" s="177">
        <f t="shared" si="10"/>
        <v>27.040333270213974</v>
      </c>
      <c r="AJ8" s="171">
        <v>1966</v>
      </c>
      <c r="AK8" s="344">
        <f aca="true" t="shared" si="13" ref="AK8:AK15">AJ8/AH8*10</f>
        <v>13.767507002801121</v>
      </c>
      <c r="AL8" s="165">
        <v>6382</v>
      </c>
      <c r="AM8" s="172">
        <v>5907</v>
      </c>
      <c r="AN8" s="173">
        <f t="shared" si="7"/>
        <v>92.5571921027891</v>
      </c>
      <c r="AO8" s="172">
        <v>16346</v>
      </c>
      <c r="AP8" s="160">
        <f aca="true" t="shared" si="14" ref="AP8:AP15">AO8/AM8*10</f>
        <v>27.672253258845437</v>
      </c>
      <c r="AQ8" s="165">
        <v>1243</v>
      </c>
      <c r="AR8" s="168">
        <v>920</v>
      </c>
      <c r="AS8" s="178">
        <f t="shared" si="8"/>
        <v>74.01448109412712</v>
      </c>
      <c r="AT8" s="168">
        <v>1820</v>
      </c>
      <c r="AU8" s="167">
        <f t="shared" si="9"/>
        <v>19.782608695652172</v>
      </c>
      <c r="AV8" s="174">
        <v>0</v>
      </c>
      <c r="AW8" s="168"/>
      <c r="AX8" s="168"/>
      <c r="AY8" s="168"/>
      <c r="AZ8" s="175"/>
      <c r="BA8" s="165">
        <v>40</v>
      </c>
      <c r="BB8" s="166"/>
      <c r="BC8" s="166"/>
      <c r="BD8" s="166"/>
      <c r="BE8" s="162"/>
      <c r="BF8" s="174">
        <v>0</v>
      </c>
      <c r="BG8" s="64"/>
      <c r="BH8" s="64"/>
      <c r="BI8" s="64"/>
      <c r="BJ8" s="175"/>
      <c r="BK8" s="174">
        <v>0</v>
      </c>
      <c r="BL8" s="168"/>
      <c r="BM8" s="168"/>
      <c r="BN8" s="168"/>
      <c r="BO8" s="525"/>
      <c r="BP8" s="176">
        <v>0</v>
      </c>
      <c r="BQ8" s="64"/>
      <c r="BR8" s="64"/>
      <c r="BS8" s="64"/>
      <c r="BT8" s="65"/>
      <c r="BU8" s="176">
        <v>0</v>
      </c>
      <c r="BV8" s="64"/>
      <c r="BW8" s="64"/>
      <c r="BX8" s="64"/>
      <c r="BY8" s="65"/>
      <c r="BZ8" s="63">
        <v>0</v>
      </c>
      <c r="CA8" s="64"/>
      <c r="CB8" s="64"/>
      <c r="CC8" s="64"/>
      <c r="CD8" s="65"/>
      <c r="CE8" s="165"/>
      <c r="CF8" s="172"/>
      <c r="CG8" s="173"/>
      <c r="CH8" s="172"/>
      <c r="CI8" s="160"/>
    </row>
    <row r="9" spans="1:87" s="22" customFormat="1" ht="17.25" customHeight="1">
      <c r="A9" s="527" t="s">
        <v>20</v>
      </c>
      <c r="B9" s="153">
        <v>720</v>
      </c>
      <c r="C9" s="154">
        <f t="shared" si="0"/>
        <v>27080</v>
      </c>
      <c r="D9" s="155">
        <f t="shared" si="1"/>
        <v>19698</v>
      </c>
      <c r="E9" s="141">
        <f t="shared" si="2"/>
        <v>72.74002954209749</v>
      </c>
      <c r="F9" s="155">
        <f t="shared" si="3"/>
        <v>35502</v>
      </c>
      <c r="G9" s="156">
        <f t="shared" si="4"/>
        <v>18.023149558330797</v>
      </c>
      <c r="H9" s="157">
        <v>11797</v>
      </c>
      <c r="I9" s="158">
        <v>11401</v>
      </c>
      <c r="J9" s="159">
        <f t="shared" si="5"/>
        <v>96.6432143765364</v>
      </c>
      <c r="K9" s="158">
        <v>21332</v>
      </c>
      <c r="L9" s="160">
        <f t="shared" si="6"/>
        <v>18.710639417594948</v>
      </c>
      <c r="M9" s="161">
        <v>908</v>
      </c>
      <c r="N9" s="58">
        <v>908</v>
      </c>
      <c r="O9" s="159">
        <f>N9/M9*100</f>
        <v>100</v>
      </c>
      <c r="P9" s="58">
        <v>1670</v>
      </c>
      <c r="Q9" s="546">
        <f>P9/N9*10</f>
        <v>18.3920704845815</v>
      </c>
      <c r="R9" s="163">
        <v>0</v>
      </c>
      <c r="S9" s="164"/>
      <c r="T9" s="235"/>
      <c r="U9" s="179"/>
      <c r="V9" s="237"/>
      <c r="W9" s="165">
        <v>0</v>
      </c>
      <c r="X9" s="166"/>
      <c r="Y9" s="159"/>
      <c r="Z9" s="158"/>
      <c r="AA9" s="167"/>
      <c r="AB9" s="165">
        <v>797</v>
      </c>
      <c r="AC9" s="168">
        <v>797</v>
      </c>
      <c r="AD9" s="169">
        <f t="shared" si="11"/>
        <v>100</v>
      </c>
      <c r="AE9" s="168">
        <v>1529</v>
      </c>
      <c r="AF9" s="160">
        <f t="shared" si="12"/>
        <v>19.18444165621079</v>
      </c>
      <c r="AG9" s="165">
        <v>4094</v>
      </c>
      <c r="AH9" s="171">
        <v>792</v>
      </c>
      <c r="AI9" s="177">
        <f t="shared" si="10"/>
        <v>19.345383488031263</v>
      </c>
      <c r="AJ9" s="171">
        <v>1699</v>
      </c>
      <c r="AK9" s="344">
        <f t="shared" si="13"/>
        <v>21.452020202020204</v>
      </c>
      <c r="AL9" s="165">
        <v>5314</v>
      </c>
      <c r="AM9" s="172">
        <v>4520</v>
      </c>
      <c r="AN9" s="173">
        <f t="shared" si="7"/>
        <v>85.05833646970267</v>
      </c>
      <c r="AO9" s="172">
        <v>6970</v>
      </c>
      <c r="AP9" s="160">
        <f t="shared" si="14"/>
        <v>15.420353982300885</v>
      </c>
      <c r="AQ9" s="165">
        <v>2766</v>
      </c>
      <c r="AR9" s="168">
        <v>1280</v>
      </c>
      <c r="AS9" s="178">
        <f t="shared" si="8"/>
        <v>46.2762111352133</v>
      </c>
      <c r="AT9" s="168">
        <v>2302</v>
      </c>
      <c r="AU9" s="167">
        <f t="shared" si="9"/>
        <v>17.984375</v>
      </c>
      <c r="AV9" s="174">
        <v>200</v>
      </c>
      <c r="AW9" s="168"/>
      <c r="AX9" s="168"/>
      <c r="AY9" s="168"/>
      <c r="AZ9" s="175"/>
      <c r="BA9" s="165">
        <v>514</v>
      </c>
      <c r="BB9" s="166"/>
      <c r="BC9" s="166"/>
      <c r="BD9" s="166"/>
      <c r="BE9" s="162"/>
      <c r="BF9" s="174">
        <v>690</v>
      </c>
      <c r="BG9" s="64"/>
      <c r="BH9" s="64"/>
      <c r="BI9" s="64"/>
      <c r="BJ9" s="175"/>
      <c r="BK9" s="174">
        <v>0</v>
      </c>
      <c r="BL9" s="168"/>
      <c r="BM9" s="168"/>
      <c r="BN9" s="168"/>
      <c r="BO9" s="525"/>
      <c r="BP9" s="176">
        <v>0</v>
      </c>
      <c r="BQ9" s="64"/>
      <c r="BR9" s="64"/>
      <c r="BS9" s="64"/>
      <c r="BT9" s="65"/>
      <c r="BU9" s="176">
        <v>0</v>
      </c>
      <c r="BV9" s="64"/>
      <c r="BW9" s="64"/>
      <c r="BX9" s="64"/>
      <c r="BY9" s="65"/>
      <c r="BZ9" s="63">
        <v>0</v>
      </c>
      <c r="CA9" s="64"/>
      <c r="CB9" s="64"/>
      <c r="CC9" s="64"/>
      <c r="CD9" s="65"/>
      <c r="CE9" s="165"/>
      <c r="CF9" s="172"/>
      <c r="CG9" s="173"/>
      <c r="CH9" s="172"/>
      <c r="CI9" s="160"/>
    </row>
    <row r="10" spans="1:87" s="22" customFormat="1" ht="18" customHeight="1">
      <c r="A10" s="527" t="s">
        <v>5</v>
      </c>
      <c r="B10" s="153">
        <v>2044</v>
      </c>
      <c r="C10" s="154">
        <f t="shared" si="0"/>
        <v>64138</v>
      </c>
      <c r="D10" s="155">
        <f t="shared" si="1"/>
        <v>36214</v>
      </c>
      <c r="E10" s="141">
        <f t="shared" si="2"/>
        <v>56.46262745954037</v>
      </c>
      <c r="F10" s="155">
        <f t="shared" si="3"/>
        <v>56490</v>
      </c>
      <c r="G10" s="156">
        <f t="shared" si="4"/>
        <v>15.598939636604626</v>
      </c>
      <c r="H10" s="157">
        <v>28004</v>
      </c>
      <c r="I10" s="158">
        <v>24504</v>
      </c>
      <c r="J10" s="159">
        <f t="shared" si="5"/>
        <v>87.50178545922012</v>
      </c>
      <c r="K10" s="158">
        <v>33047</v>
      </c>
      <c r="L10" s="160">
        <f t="shared" si="6"/>
        <v>13.486369572314725</v>
      </c>
      <c r="M10" s="161">
        <v>54</v>
      </c>
      <c r="N10" s="58">
        <v>15</v>
      </c>
      <c r="O10" s="159">
        <f>N10/M10*100</f>
        <v>27.77777777777778</v>
      </c>
      <c r="P10" s="58">
        <v>15</v>
      </c>
      <c r="Q10" s="546">
        <f>P10/N10*10</f>
        <v>10</v>
      </c>
      <c r="R10" s="163">
        <v>0</v>
      </c>
      <c r="S10" s="164"/>
      <c r="T10" s="235"/>
      <c r="U10" s="179"/>
      <c r="V10" s="237"/>
      <c r="W10" s="165">
        <v>0</v>
      </c>
      <c r="X10" s="166"/>
      <c r="Y10" s="159"/>
      <c r="Z10" s="158"/>
      <c r="AA10" s="167"/>
      <c r="AB10" s="165">
        <v>1091</v>
      </c>
      <c r="AC10" s="168">
        <v>1091</v>
      </c>
      <c r="AD10" s="169">
        <f t="shared" si="11"/>
        <v>100</v>
      </c>
      <c r="AE10" s="168">
        <v>1110</v>
      </c>
      <c r="AF10" s="160">
        <f t="shared" si="12"/>
        <v>10.174152153987169</v>
      </c>
      <c r="AG10" s="165">
        <v>15969</v>
      </c>
      <c r="AH10" s="171">
        <v>1734</v>
      </c>
      <c r="AI10" s="177">
        <f t="shared" si="10"/>
        <v>10.858538418185235</v>
      </c>
      <c r="AJ10" s="171">
        <v>3057</v>
      </c>
      <c r="AK10" s="344">
        <f t="shared" si="13"/>
        <v>17.629757785467127</v>
      </c>
      <c r="AL10" s="165">
        <v>16091</v>
      </c>
      <c r="AM10" s="172">
        <v>8733</v>
      </c>
      <c r="AN10" s="173">
        <f t="shared" si="7"/>
        <v>54.2725747312162</v>
      </c>
      <c r="AO10" s="172">
        <v>19106</v>
      </c>
      <c r="AP10" s="160">
        <f t="shared" si="14"/>
        <v>21.87793427230047</v>
      </c>
      <c r="AQ10" s="165">
        <v>2632</v>
      </c>
      <c r="AR10" s="168">
        <v>137</v>
      </c>
      <c r="AS10" s="178">
        <f t="shared" si="8"/>
        <v>5.2051671732522795</v>
      </c>
      <c r="AT10" s="168">
        <v>155</v>
      </c>
      <c r="AU10" s="167">
        <f t="shared" si="9"/>
        <v>11.313868613138688</v>
      </c>
      <c r="AV10" s="174">
        <v>105</v>
      </c>
      <c r="AW10" s="168"/>
      <c r="AX10" s="168"/>
      <c r="AY10" s="168"/>
      <c r="AZ10" s="175"/>
      <c r="BA10" s="165">
        <v>0</v>
      </c>
      <c r="BB10" s="166"/>
      <c r="BC10" s="166"/>
      <c r="BD10" s="166"/>
      <c r="BE10" s="162"/>
      <c r="BF10" s="174">
        <v>192</v>
      </c>
      <c r="BG10" s="64"/>
      <c r="BH10" s="64"/>
      <c r="BI10" s="64"/>
      <c r="BJ10" s="175"/>
      <c r="BK10" s="174">
        <v>0</v>
      </c>
      <c r="BL10" s="168"/>
      <c r="BM10" s="168"/>
      <c r="BN10" s="168"/>
      <c r="BO10" s="525"/>
      <c r="BP10" s="176">
        <v>0</v>
      </c>
      <c r="BQ10" s="64"/>
      <c r="BR10" s="64"/>
      <c r="BS10" s="64"/>
      <c r="BT10" s="65"/>
      <c r="BU10" s="176">
        <v>0</v>
      </c>
      <c r="BV10" s="64"/>
      <c r="BW10" s="64"/>
      <c r="BX10" s="64"/>
      <c r="BY10" s="65"/>
      <c r="BZ10" s="63">
        <v>0</v>
      </c>
      <c r="CA10" s="64"/>
      <c r="CB10" s="64"/>
      <c r="CC10" s="64"/>
      <c r="CD10" s="65"/>
      <c r="CE10" s="165"/>
      <c r="CF10" s="172"/>
      <c r="CG10" s="173"/>
      <c r="CH10" s="172"/>
      <c r="CI10" s="160"/>
    </row>
    <row r="11" spans="1:87" s="22" customFormat="1" ht="16.5" customHeight="1">
      <c r="A11" s="527" t="s">
        <v>6</v>
      </c>
      <c r="B11" s="153">
        <v>3356</v>
      </c>
      <c r="C11" s="540">
        <f t="shared" si="0"/>
        <v>75768</v>
      </c>
      <c r="D11" s="541">
        <f t="shared" si="1"/>
        <v>51294</v>
      </c>
      <c r="E11" s="542">
        <f t="shared" si="2"/>
        <v>67.69876464998417</v>
      </c>
      <c r="F11" s="541">
        <f t="shared" si="3"/>
        <v>121837</v>
      </c>
      <c r="G11" s="543">
        <f t="shared" si="4"/>
        <v>23.75268062541428</v>
      </c>
      <c r="H11" s="157">
        <v>32670</v>
      </c>
      <c r="I11" s="158">
        <v>27537</v>
      </c>
      <c r="J11" s="159">
        <f t="shared" si="5"/>
        <v>84.28833792470157</v>
      </c>
      <c r="K11" s="158">
        <v>66284</v>
      </c>
      <c r="L11" s="160">
        <f t="shared" si="6"/>
        <v>24.070886443693936</v>
      </c>
      <c r="M11" s="161">
        <v>1653</v>
      </c>
      <c r="N11" s="58">
        <v>1653</v>
      </c>
      <c r="O11" s="159">
        <f>N11/M11*100</f>
        <v>100</v>
      </c>
      <c r="P11" s="58">
        <v>4641</v>
      </c>
      <c r="Q11" s="546">
        <f>P11/N11*10</f>
        <v>28.076225045372052</v>
      </c>
      <c r="R11" s="163">
        <v>0</v>
      </c>
      <c r="S11" s="164"/>
      <c r="T11" s="235"/>
      <c r="U11" s="179"/>
      <c r="V11" s="237"/>
      <c r="W11" s="165">
        <v>0</v>
      </c>
      <c r="X11" s="166"/>
      <c r="Y11" s="159"/>
      <c r="Z11" s="158"/>
      <c r="AA11" s="167"/>
      <c r="AB11" s="165">
        <v>2427</v>
      </c>
      <c r="AC11" s="168">
        <v>1624</v>
      </c>
      <c r="AD11" s="169">
        <f t="shared" si="11"/>
        <v>66.9138854552946</v>
      </c>
      <c r="AE11" s="168">
        <v>2067</v>
      </c>
      <c r="AF11" s="160">
        <f t="shared" si="12"/>
        <v>12.72783251231527</v>
      </c>
      <c r="AG11" s="165">
        <v>11709</v>
      </c>
      <c r="AH11" s="171">
        <v>5579</v>
      </c>
      <c r="AI11" s="177">
        <f t="shared" si="10"/>
        <v>47.64710906140576</v>
      </c>
      <c r="AJ11" s="171">
        <v>13248</v>
      </c>
      <c r="AK11" s="344">
        <f t="shared" si="13"/>
        <v>23.746191073669117</v>
      </c>
      <c r="AL11" s="165">
        <v>24180</v>
      </c>
      <c r="AM11" s="172">
        <v>13588</v>
      </c>
      <c r="AN11" s="173">
        <f t="shared" si="7"/>
        <v>56.195202646815545</v>
      </c>
      <c r="AO11" s="172">
        <v>32622</v>
      </c>
      <c r="AP11" s="160">
        <f t="shared" si="14"/>
        <v>24.00794818957904</v>
      </c>
      <c r="AQ11" s="165">
        <v>2332</v>
      </c>
      <c r="AR11" s="168">
        <v>1313</v>
      </c>
      <c r="AS11" s="178">
        <f aca="true" t="shared" si="15" ref="AS11:AS19">AR11/AQ11*100</f>
        <v>56.303602058319036</v>
      </c>
      <c r="AT11" s="168">
        <v>2975</v>
      </c>
      <c r="AU11" s="167">
        <f aca="true" t="shared" si="16" ref="AU11:AU19">AT11/AR11*10</f>
        <v>22.658035034272658</v>
      </c>
      <c r="AV11" s="174">
        <v>185</v>
      </c>
      <c r="AW11" s="168"/>
      <c r="AX11" s="168"/>
      <c r="AY11" s="168"/>
      <c r="AZ11" s="175"/>
      <c r="BA11" s="165">
        <v>382</v>
      </c>
      <c r="BB11" s="166"/>
      <c r="BC11" s="166"/>
      <c r="BD11" s="166"/>
      <c r="BE11" s="162"/>
      <c r="BF11" s="174">
        <v>210</v>
      </c>
      <c r="BG11" s="64"/>
      <c r="BH11" s="64"/>
      <c r="BI11" s="64"/>
      <c r="BJ11" s="175"/>
      <c r="BK11" s="174">
        <v>0</v>
      </c>
      <c r="BL11" s="168"/>
      <c r="BM11" s="168"/>
      <c r="BN11" s="168"/>
      <c r="BO11" s="525"/>
      <c r="BP11" s="176">
        <v>0</v>
      </c>
      <c r="BQ11" s="64"/>
      <c r="BR11" s="64"/>
      <c r="BS11" s="64"/>
      <c r="BT11" s="65"/>
      <c r="BU11" s="176">
        <v>20</v>
      </c>
      <c r="BV11" s="64"/>
      <c r="BW11" s="64"/>
      <c r="BX11" s="64"/>
      <c r="BY11" s="65"/>
      <c r="BZ11" s="63">
        <v>0</v>
      </c>
      <c r="CA11" s="179"/>
      <c r="CB11" s="179"/>
      <c r="CC11" s="179"/>
      <c r="CD11" s="180"/>
      <c r="CE11" s="165"/>
      <c r="CF11" s="172"/>
      <c r="CG11" s="173"/>
      <c r="CH11" s="172"/>
      <c r="CI11" s="160"/>
    </row>
    <row r="12" spans="1:87" s="22" customFormat="1" ht="16.5" customHeight="1">
      <c r="A12" s="527" t="s">
        <v>7</v>
      </c>
      <c r="B12" s="153">
        <v>379</v>
      </c>
      <c r="C12" s="154">
        <f t="shared" si="0"/>
        <v>17726</v>
      </c>
      <c r="D12" s="155">
        <f t="shared" si="1"/>
        <v>16034</v>
      </c>
      <c r="E12" s="141">
        <f t="shared" si="2"/>
        <v>90.45469931174546</v>
      </c>
      <c r="F12" s="155">
        <f t="shared" si="3"/>
        <v>18632</v>
      </c>
      <c r="G12" s="156">
        <f t="shared" si="4"/>
        <v>11.62030684794811</v>
      </c>
      <c r="H12" s="157">
        <v>11057</v>
      </c>
      <c r="I12" s="158">
        <v>10767</v>
      </c>
      <c r="J12" s="159">
        <f t="shared" si="5"/>
        <v>97.37722709595731</v>
      </c>
      <c r="K12" s="158">
        <v>13024</v>
      </c>
      <c r="L12" s="160">
        <f t="shared" si="6"/>
        <v>12.096219931271477</v>
      </c>
      <c r="M12" s="161">
        <v>330</v>
      </c>
      <c r="N12" s="58">
        <v>330</v>
      </c>
      <c r="O12" s="159">
        <f>N12/M12*100</f>
        <v>100</v>
      </c>
      <c r="P12" s="58">
        <v>231</v>
      </c>
      <c r="Q12" s="546">
        <f>P12/N12*10</f>
        <v>7</v>
      </c>
      <c r="R12" s="163">
        <v>0</v>
      </c>
      <c r="S12" s="164"/>
      <c r="T12" s="235"/>
      <c r="U12" s="179"/>
      <c r="V12" s="237"/>
      <c r="W12" s="165">
        <v>0</v>
      </c>
      <c r="X12" s="166"/>
      <c r="Y12" s="159"/>
      <c r="Z12" s="181"/>
      <c r="AA12" s="167"/>
      <c r="AB12" s="165">
        <v>565</v>
      </c>
      <c r="AC12" s="168">
        <v>565</v>
      </c>
      <c r="AD12" s="169">
        <f t="shared" si="11"/>
        <v>100</v>
      </c>
      <c r="AE12" s="168">
        <v>875</v>
      </c>
      <c r="AF12" s="160">
        <f t="shared" si="12"/>
        <v>15.486725663716815</v>
      </c>
      <c r="AG12" s="165">
        <v>3158</v>
      </c>
      <c r="AH12" s="182">
        <v>3123</v>
      </c>
      <c r="AI12" s="177">
        <f t="shared" si="10"/>
        <v>98.89170360987967</v>
      </c>
      <c r="AJ12" s="182">
        <v>2927</v>
      </c>
      <c r="AK12" s="344">
        <f t="shared" si="13"/>
        <v>9.372398334934358</v>
      </c>
      <c r="AL12" s="165">
        <v>1178</v>
      </c>
      <c r="AM12" s="164">
        <v>829</v>
      </c>
      <c r="AN12" s="173">
        <f t="shared" si="7"/>
        <v>70.37351443123939</v>
      </c>
      <c r="AO12" s="164">
        <v>1211</v>
      </c>
      <c r="AP12" s="160">
        <f t="shared" si="14"/>
        <v>14.607961399276236</v>
      </c>
      <c r="AQ12" s="165">
        <v>687</v>
      </c>
      <c r="AR12" s="168">
        <v>420</v>
      </c>
      <c r="AS12" s="178">
        <f t="shared" si="15"/>
        <v>61.135371179039296</v>
      </c>
      <c r="AT12" s="168">
        <v>364</v>
      </c>
      <c r="AU12" s="167">
        <f t="shared" si="16"/>
        <v>8.666666666666668</v>
      </c>
      <c r="AV12" s="174">
        <v>341</v>
      </c>
      <c r="AW12" s="178"/>
      <c r="AX12" s="178"/>
      <c r="AY12" s="178"/>
      <c r="AZ12" s="156"/>
      <c r="BA12" s="165">
        <v>100</v>
      </c>
      <c r="BB12" s="166"/>
      <c r="BC12" s="166"/>
      <c r="BD12" s="166"/>
      <c r="BE12" s="156"/>
      <c r="BF12" s="174">
        <v>157</v>
      </c>
      <c r="BG12" s="179"/>
      <c r="BH12" s="64"/>
      <c r="BI12" s="179"/>
      <c r="BJ12" s="175"/>
      <c r="BK12" s="174">
        <v>0</v>
      </c>
      <c r="BL12" s="178"/>
      <c r="BM12" s="178"/>
      <c r="BN12" s="178"/>
      <c r="BO12" s="344"/>
      <c r="BP12" s="183">
        <v>153</v>
      </c>
      <c r="BQ12" s="179"/>
      <c r="BR12" s="179"/>
      <c r="BS12" s="179"/>
      <c r="BT12" s="180"/>
      <c r="BU12" s="183">
        <v>0</v>
      </c>
      <c r="BV12" s="179"/>
      <c r="BW12" s="179"/>
      <c r="BX12" s="179"/>
      <c r="BY12" s="180"/>
      <c r="BZ12" s="63">
        <v>0</v>
      </c>
      <c r="CA12" s="179"/>
      <c r="CB12" s="179"/>
      <c r="CC12" s="179"/>
      <c r="CD12" s="180"/>
      <c r="CE12" s="165"/>
      <c r="CF12" s="164"/>
      <c r="CG12" s="173"/>
      <c r="CH12" s="164"/>
      <c r="CI12" s="160"/>
    </row>
    <row r="13" spans="1:87" s="22" customFormat="1" ht="17.25" customHeight="1">
      <c r="A13" s="527" t="s">
        <v>8</v>
      </c>
      <c r="B13" s="153">
        <v>1057</v>
      </c>
      <c r="C13" s="154">
        <f t="shared" si="0"/>
        <v>31619</v>
      </c>
      <c r="D13" s="155">
        <f t="shared" si="1"/>
        <v>19665</v>
      </c>
      <c r="E13" s="141">
        <f t="shared" si="2"/>
        <v>62.19361776147253</v>
      </c>
      <c r="F13" s="155">
        <f t="shared" si="3"/>
        <v>53184</v>
      </c>
      <c r="G13" s="156">
        <f t="shared" si="4"/>
        <v>27.045003813882534</v>
      </c>
      <c r="H13" s="157">
        <v>14653</v>
      </c>
      <c r="I13" s="158">
        <v>11248</v>
      </c>
      <c r="J13" s="159">
        <f t="shared" si="5"/>
        <v>76.76243772606293</v>
      </c>
      <c r="K13" s="158">
        <v>31459</v>
      </c>
      <c r="L13" s="160">
        <f t="shared" si="6"/>
        <v>27.96852773826458</v>
      </c>
      <c r="M13" s="161">
        <v>114</v>
      </c>
      <c r="N13" s="58"/>
      <c r="O13" s="159"/>
      <c r="P13" s="58"/>
      <c r="Q13" s="546"/>
      <c r="R13" s="163">
        <v>0</v>
      </c>
      <c r="S13" s="164"/>
      <c r="T13" s="235"/>
      <c r="U13" s="179"/>
      <c r="V13" s="237"/>
      <c r="W13" s="165">
        <v>36</v>
      </c>
      <c r="X13" s="166">
        <v>36</v>
      </c>
      <c r="Y13" s="169">
        <f>X13/W13*100</f>
        <v>100</v>
      </c>
      <c r="Z13" s="166">
        <v>75</v>
      </c>
      <c r="AA13" s="167">
        <f>Z13/X13*10</f>
        <v>20.833333333333336</v>
      </c>
      <c r="AB13" s="165">
        <v>1570</v>
      </c>
      <c r="AC13" s="168">
        <v>1468</v>
      </c>
      <c r="AD13" s="169">
        <f t="shared" si="11"/>
        <v>93.5031847133758</v>
      </c>
      <c r="AE13" s="168">
        <v>2767</v>
      </c>
      <c r="AF13" s="160">
        <f t="shared" si="12"/>
        <v>18.84877384196185</v>
      </c>
      <c r="AG13" s="165">
        <v>5221</v>
      </c>
      <c r="AH13" s="182">
        <v>558</v>
      </c>
      <c r="AI13" s="177">
        <f t="shared" si="10"/>
        <v>10.68760773798123</v>
      </c>
      <c r="AJ13" s="182">
        <v>1354</v>
      </c>
      <c r="AK13" s="344">
        <f t="shared" si="13"/>
        <v>24.265232974910393</v>
      </c>
      <c r="AL13" s="165">
        <v>8234</v>
      </c>
      <c r="AM13" s="164">
        <v>6133</v>
      </c>
      <c r="AN13" s="173">
        <f t="shared" si="7"/>
        <v>74.48384746174399</v>
      </c>
      <c r="AO13" s="164">
        <v>17147</v>
      </c>
      <c r="AP13" s="160">
        <f t="shared" si="14"/>
        <v>27.958584705690527</v>
      </c>
      <c r="AQ13" s="165">
        <v>246</v>
      </c>
      <c r="AR13" s="168">
        <v>222</v>
      </c>
      <c r="AS13" s="178">
        <f t="shared" si="15"/>
        <v>90.2439024390244</v>
      </c>
      <c r="AT13" s="168">
        <v>382</v>
      </c>
      <c r="AU13" s="167">
        <f t="shared" si="16"/>
        <v>17.207207207207208</v>
      </c>
      <c r="AV13" s="174">
        <v>1395</v>
      </c>
      <c r="AW13" s="178"/>
      <c r="AX13" s="178"/>
      <c r="AY13" s="178"/>
      <c r="AZ13" s="156"/>
      <c r="BA13" s="165"/>
      <c r="BB13" s="166"/>
      <c r="BC13" s="166"/>
      <c r="BD13" s="166"/>
      <c r="BE13" s="156"/>
      <c r="BF13" s="174">
        <v>150</v>
      </c>
      <c r="BG13" s="179"/>
      <c r="BH13" s="64"/>
      <c r="BI13" s="179"/>
      <c r="BJ13" s="175"/>
      <c r="BK13" s="174">
        <v>0</v>
      </c>
      <c r="BL13" s="178"/>
      <c r="BM13" s="178"/>
      <c r="BN13" s="178"/>
      <c r="BO13" s="344"/>
      <c r="BP13" s="183">
        <v>0</v>
      </c>
      <c r="BQ13" s="179"/>
      <c r="BR13" s="179"/>
      <c r="BS13" s="179"/>
      <c r="BT13" s="180"/>
      <c r="BU13" s="183">
        <v>0</v>
      </c>
      <c r="BV13" s="179"/>
      <c r="BW13" s="179"/>
      <c r="BX13" s="179"/>
      <c r="BY13" s="180"/>
      <c r="BZ13" s="63">
        <v>0</v>
      </c>
      <c r="CA13" s="179"/>
      <c r="CB13" s="179"/>
      <c r="CC13" s="179"/>
      <c r="CD13" s="180"/>
      <c r="CE13" s="165"/>
      <c r="CF13" s="164"/>
      <c r="CG13" s="173"/>
      <c r="CH13" s="164"/>
      <c r="CI13" s="160"/>
    </row>
    <row r="14" spans="1:87" s="22" customFormat="1" ht="18" customHeight="1">
      <c r="A14" s="527" t="s">
        <v>9</v>
      </c>
      <c r="B14" s="153">
        <v>210</v>
      </c>
      <c r="C14" s="154">
        <f t="shared" si="0"/>
        <v>17880</v>
      </c>
      <c r="D14" s="155">
        <f t="shared" si="1"/>
        <v>15995</v>
      </c>
      <c r="E14" s="141">
        <f t="shared" si="2"/>
        <v>89.45749440715883</v>
      </c>
      <c r="F14" s="155">
        <f t="shared" si="3"/>
        <v>36382</v>
      </c>
      <c r="G14" s="156">
        <f t="shared" si="4"/>
        <v>22.7458580806502</v>
      </c>
      <c r="H14" s="157">
        <v>10184</v>
      </c>
      <c r="I14" s="158">
        <v>10184</v>
      </c>
      <c r="J14" s="159">
        <f t="shared" si="5"/>
        <v>100</v>
      </c>
      <c r="K14" s="158">
        <v>25688</v>
      </c>
      <c r="L14" s="160">
        <f t="shared" si="6"/>
        <v>25.223880597014926</v>
      </c>
      <c r="M14" s="161">
        <v>580</v>
      </c>
      <c r="N14" s="58">
        <v>580</v>
      </c>
      <c r="O14" s="159">
        <f>N14/M14*100</f>
        <v>100</v>
      </c>
      <c r="P14" s="58">
        <v>1490</v>
      </c>
      <c r="Q14" s="546">
        <f>P14/N14*10</f>
        <v>25.689655172413794</v>
      </c>
      <c r="R14" s="163">
        <v>0</v>
      </c>
      <c r="S14" s="164"/>
      <c r="T14" s="235"/>
      <c r="U14" s="179"/>
      <c r="V14" s="237"/>
      <c r="W14" s="165">
        <v>10</v>
      </c>
      <c r="X14" s="166">
        <v>10</v>
      </c>
      <c r="Y14" s="169">
        <f>X14/W14*100</f>
        <v>100</v>
      </c>
      <c r="Z14" s="345">
        <v>15</v>
      </c>
      <c r="AA14" s="167">
        <f>Z14/X14*10</f>
        <v>15</v>
      </c>
      <c r="AB14" s="165">
        <v>90</v>
      </c>
      <c r="AC14" s="168">
        <v>90</v>
      </c>
      <c r="AD14" s="169">
        <f t="shared" si="11"/>
        <v>100</v>
      </c>
      <c r="AE14" s="178">
        <v>90</v>
      </c>
      <c r="AF14" s="160">
        <f t="shared" si="12"/>
        <v>10</v>
      </c>
      <c r="AG14" s="165">
        <v>154</v>
      </c>
      <c r="AH14" s="182">
        <v>154</v>
      </c>
      <c r="AI14" s="177">
        <f t="shared" si="10"/>
        <v>100</v>
      </c>
      <c r="AJ14" s="182">
        <v>385</v>
      </c>
      <c r="AK14" s="344">
        <f t="shared" si="13"/>
        <v>25</v>
      </c>
      <c r="AL14" s="165">
        <v>4892</v>
      </c>
      <c r="AM14" s="164">
        <v>4609</v>
      </c>
      <c r="AN14" s="173">
        <f t="shared" si="7"/>
        <v>94.21504497138184</v>
      </c>
      <c r="AO14" s="164">
        <v>8268</v>
      </c>
      <c r="AP14" s="160">
        <f t="shared" si="14"/>
        <v>17.93881536124973</v>
      </c>
      <c r="AQ14" s="165">
        <v>1069</v>
      </c>
      <c r="AR14" s="168">
        <v>368</v>
      </c>
      <c r="AS14" s="178">
        <f t="shared" si="15"/>
        <v>34.42469597754911</v>
      </c>
      <c r="AT14" s="168">
        <v>446</v>
      </c>
      <c r="AU14" s="167">
        <f t="shared" si="16"/>
        <v>12.119565217391305</v>
      </c>
      <c r="AV14" s="174">
        <v>122</v>
      </c>
      <c r="AW14" s="178"/>
      <c r="AX14" s="178"/>
      <c r="AY14" s="178"/>
      <c r="AZ14" s="156"/>
      <c r="BA14" s="165">
        <v>779</v>
      </c>
      <c r="BB14" s="166"/>
      <c r="BC14" s="166"/>
      <c r="BD14" s="166"/>
      <c r="BE14" s="156"/>
      <c r="BF14" s="174">
        <v>0</v>
      </c>
      <c r="BG14" s="179"/>
      <c r="BH14" s="64"/>
      <c r="BI14" s="179"/>
      <c r="BJ14" s="175"/>
      <c r="BK14" s="174">
        <v>0</v>
      </c>
      <c r="BL14" s="178"/>
      <c r="BM14" s="178"/>
      <c r="BN14" s="178"/>
      <c r="BO14" s="344"/>
      <c r="BP14" s="183">
        <v>0</v>
      </c>
      <c r="BQ14" s="179"/>
      <c r="BR14" s="179"/>
      <c r="BS14" s="179"/>
      <c r="BT14" s="180"/>
      <c r="BU14" s="183">
        <v>0</v>
      </c>
      <c r="BV14" s="179"/>
      <c r="BW14" s="179"/>
      <c r="BX14" s="179"/>
      <c r="BY14" s="180"/>
      <c r="BZ14" s="63">
        <v>0</v>
      </c>
      <c r="CA14" s="179"/>
      <c r="CB14" s="179"/>
      <c r="CC14" s="179"/>
      <c r="CD14" s="180"/>
      <c r="CE14" s="165"/>
      <c r="CF14" s="164"/>
      <c r="CG14" s="173"/>
      <c r="CH14" s="164"/>
      <c r="CI14" s="160"/>
    </row>
    <row r="15" spans="1:87" s="22" customFormat="1" ht="15.75">
      <c r="A15" s="527" t="s">
        <v>10</v>
      </c>
      <c r="B15" s="153">
        <v>433</v>
      </c>
      <c r="C15" s="154">
        <f t="shared" si="0"/>
        <v>13329</v>
      </c>
      <c r="D15" s="155">
        <f t="shared" si="1"/>
        <v>10704</v>
      </c>
      <c r="E15" s="141">
        <f t="shared" si="2"/>
        <v>80.30609948233176</v>
      </c>
      <c r="F15" s="155">
        <f t="shared" si="3"/>
        <v>12039</v>
      </c>
      <c r="G15" s="156">
        <f t="shared" si="4"/>
        <v>11.247197309417041</v>
      </c>
      <c r="H15" s="157">
        <v>8406</v>
      </c>
      <c r="I15" s="158">
        <v>8159</v>
      </c>
      <c r="J15" s="159">
        <f t="shared" si="5"/>
        <v>97.06162265048775</v>
      </c>
      <c r="K15" s="158">
        <v>9464</v>
      </c>
      <c r="L15" s="160">
        <f t="shared" si="6"/>
        <v>11.599460718225272</v>
      </c>
      <c r="M15" s="161">
        <v>410</v>
      </c>
      <c r="N15" s="58">
        <v>410</v>
      </c>
      <c r="O15" s="159">
        <f>N15/M15*100</f>
        <v>100</v>
      </c>
      <c r="P15" s="58">
        <v>750</v>
      </c>
      <c r="Q15" s="546">
        <f>P15/N15*10</f>
        <v>18.29268292682927</v>
      </c>
      <c r="R15" s="163">
        <v>0</v>
      </c>
      <c r="S15" s="164"/>
      <c r="T15" s="235"/>
      <c r="U15" s="179"/>
      <c r="V15" s="237"/>
      <c r="W15" s="165">
        <v>90</v>
      </c>
      <c r="X15" s="166">
        <v>90</v>
      </c>
      <c r="Y15" s="169">
        <f>X15/W15*100</f>
        <v>100</v>
      </c>
      <c r="Z15" s="166">
        <v>99</v>
      </c>
      <c r="AA15" s="167">
        <f>Z15/X15*10</f>
        <v>11</v>
      </c>
      <c r="AB15" s="165">
        <v>410</v>
      </c>
      <c r="AC15" s="168">
        <v>410</v>
      </c>
      <c r="AD15" s="169">
        <f t="shared" si="11"/>
        <v>100</v>
      </c>
      <c r="AE15" s="168">
        <v>340</v>
      </c>
      <c r="AF15" s="160">
        <f t="shared" si="12"/>
        <v>8.292682926829269</v>
      </c>
      <c r="AG15" s="165">
        <v>487</v>
      </c>
      <c r="AH15" s="182">
        <v>40</v>
      </c>
      <c r="AI15" s="177">
        <f t="shared" si="10"/>
        <v>8.213552361396303</v>
      </c>
      <c r="AJ15" s="182">
        <v>34</v>
      </c>
      <c r="AK15" s="344">
        <f t="shared" si="13"/>
        <v>8.5</v>
      </c>
      <c r="AL15" s="165">
        <v>1015</v>
      </c>
      <c r="AM15" s="164">
        <v>780</v>
      </c>
      <c r="AN15" s="173">
        <f t="shared" si="7"/>
        <v>76.84729064039408</v>
      </c>
      <c r="AO15" s="164">
        <v>741</v>
      </c>
      <c r="AP15" s="160">
        <f t="shared" si="14"/>
        <v>9.5</v>
      </c>
      <c r="AQ15" s="165">
        <v>1772</v>
      </c>
      <c r="AR15" s="168">
        <v>815</v>
      </c>
      <c r="AS15" s="178">
        <f t="shared" si="15"/>
        <v>45.99322799097065</v>
      </c>
      <c r="AT15" s="168">
        <v>611</v>
      </c>
      <c r="AU15" s="167">
        <f t="shared" si="16"/>
        <v>7.4969325153374236</v>
      </c>
      <c r="AV15" s="174">
        <v>129</v>
      </c>
      <c r="AW15" s="178"/>
      <c r="AX15" s="178"/>
      <c r="AY15" s="178"/>
      <c r="AZ15" s="156"/>
      <c r="BA15" s="165">
        <v>440</v>
      </c>
      <c r="BB15" s="166"/>
      <c r="BC15" s="166"/>
      <c r="BD15" s="166"/>
      <c r="BE15" s="156"/>
      <c r="BF15" s="174">
        <v>0</v>
      </c>
      <c r="BG15" s="179"/>
      <c r="BH15" s="64"/>
      <c r="BI15" s="179"/>
      <c r="BJ15" s="175"/>
      <c r="BK15" s="174">
        <v>0</v>
      </c>
      <c r="BL15" s="178"/>
      <c r="BM15" s="178"/>
      <c r="BN15" s="178"/>
      <c r="BO15" s="344"/>
      <c r="BP15" s="183">
        <v>90</v>
      </c>
      <c r="BQ15" s="179"/>
      <c r="BR15" s="179"/>
      <c r="BS15" s="179"/>
      <c r="BT15" s="180"/>
      <c r="BU15" s="183">
        <v>80</v>
      </c>
      <c r="BV15" s="179"/>
      <c r="BW15" s="179"/>
      <c r="BX15" s="179"/>
      <c r="BY15" s="180"/>
      <c r="BZ15" s="63">
        <v>0</v>
      </c>
      <c r="CA15" s="179"/>
      <c r="CB15" s="179"/>
      <c r="CC15" s="179"/>
      <c r="CD15" s="180"/>
      <c r="CE15" s="165"/>
      <c r="CF15" s="164"/>
      <c r="CG15" s="173"/>
      <c r="CH15" s="164"/>
      <c r="CI15" s="160"/>
    </row>
    <row r="16" spans="1:87" s="22" customFormat="1" ht="15.75">
      <c r="A16" s="527" t="s">
        <v>21</v>
      </c>
      <c r="B16" s="153">
        <v>461</v>
      </c>
      <c r="C16" s="154">
        <f t="shared" si="0"/>
        <v>29740</v>
      </c>
      <c r="D16" s="155">
        <f t="shared" si="1"/>
        <v>22951</v>
      </c>
      <c r="E16" s="141">
        <f t="shared" si="2"/>
        <v>77.17215870880968</v>
      </c>
      <c r="F16" s="155">
        <f t="shared" si="3"/>
        <v>44499</v>
      </c>
      <c r="G16" s="156">
        <f t="shared" si="4"/>
        <v>19.38869766023267</v>
      </c>
      <c r="H16" s="157">
        <v>14934</v>
      </c>
      <c r="I16" s="158">
        <v>13656</v>
      </c>
      <c r="J16" s="159">
        <f t="shared" si="5"/>
        <v>91.44234632382484</v>
      </c>
      <c r="K16" s="158">
        <v>28720</v>
      </c>
      <c r="L16" s="160">
        <f t="shared" si="6"/>
        <v>21.031048623315762</v>
      </c>
      <c r="M16" s="161">
        <v>0</v>
      </c>
      <c r="N16" s="58"/>
      <c r="O16" s="159"/>
      <c r="P16" s="58"/>
      <c r="Q16" s="546"/>
      <c r="R16" s="163">
        <v>0</v>
      </c>
      <c r="S16" s="164"/>
      <c r="T16" s="235"/>
      <c r="U16" s="179"/>
      <c r="V16" s="237"/>
      <c r="W16" s="165">
        <v>0</v>
      </c>
      <c r="X16" s="166"/>
      <c r="Y16" s="159"/>
      <c r="Z16" s="181"/>
      <c r="AA16" s="167"/>
      <c r="AB16" s="165">
        <v>170</v>
      </c>
      <c r="AC16" s="179">
        <v>150</v>
      </c>
      <c r="AD16" s="169">
        <f t="shared" si="11"/>
        <v>88.23529411764706</v>
      </c>
      <c r="AE16" s="168">
        <v>120</v>
      </c>
      <c r="AF16" s="160">
        <f t="shared" si="12"/>
        <v>8</v>
      </c>
      <c r="AG16" s="165">
        <v>500</v>
      </c>
      <c r="AH16" s="182"/>
      <c r="AI16" s="177">
        <f t="shared" si="10"/>
        <v>0</v>
      </c>
      <c r="AJ16" s="182"/>
      <c r="AK16" s="344"/>
      <c r="AL16" s="165">
        <v>12571</v>
      </c>
      <c r="AM16" s="164">
        <v>8355</v>
      </c>
      <c r="AN16" s="173">
        <f t="shared" si="7"/>
        <v>66.46249303953545</v>
      </c>
      <c r="AO16" s="164">
        <v>14673</v>
      </c>
      <c r="AP16" s="160">
        <f aca="true" t="shared" si="17" ref="AP16:AP25">AO16/AM16*10</f>
        <v>17.561938958707362</v>
      </c>
      <c r="AQ16" s="165">
        <v>1470</v>
      </c>
      <c r="AR16" s="168">
        <v>740</v>
      </c>
      <c r="AS16" s="178">
        <f t="shared" si="15"/>
        <v>50.34013605442177</v>
      </c>
      <c r="AT16" s="168">
        <v>911</v>
      </c>
      <c r="AU16" s="167">
        <f t="shared" si="16"/>
        <v>12.31081081081081</v>
      </c>
      <c r="AV16" s="174">
        <v>0</v>
      </c>
      <c r="AW16" s="178"/>
      <c r="AX16" s="178"/>
      <c r="AY16" s="178"/>
      <c r="AZ16" s="156"/>
      <c r="BA16" s="165">
        <v>0</v>
      </c>
      <c r="BB16" s="166"/>
      <c r="BC16" s="166"/>
      <c r="BD16" s="166"/>
      <c r="BE16" s="156"/>
      <c r="BF16" s="174">
        <v>95</v>
      </c>
      <c r="BG16" s="179">
        <v>50</v>
      </c>
      <c r="BH16" s="64"/>
      <c r="BI16" s="179">
        <v>75</v>
      </c>
      <c r="BJ16" s="175"/>
      <c r="BK16" s="174">
        <v>0</v>
      </c>
      <c r="BL16" s="178"/>
      <c r="BM16" s="178"/>
      <c r="BN16" s="178"/>
      <c r="BO16" s="344"/>
      <c r="BP16" s="183">
        <v>0</v>
      </c>
      <c r="BQ16" s="179"/>
      <c r="BR16" s="179"/>
      <c r="BS16" s="179"/>
      <c r="BT16" s="180"/>
      <c r="BU16" s="183">
        <v>0</v>
      </c>
      <c r="BV16" s="179"/>
      <c r="BW16" s="179"/>
      <c r="BX16" s="179"/>
      <c r="BY16" s="180"/>
      <c r="BZ16" s="63">
        <v>0</v>
      </c>
      <c r="CA16" s="179"/>
      <c r="CB16" s="179"/>
      <c r="CC16" s="179"/>
      <c r="CD16" s="180"/>
      <c r="CE16" s="165"/>
      <c r="CF16" s="164"/>
      <c r="CG16" s="173"/>
      <c r="CH16" s="164"/>
      <c r="CI16" s="160"/>
    </row>
    <row r="17" spans="1:87" s="22" customFormat="1" ht="15.75">
      <c r="A17" s="527" t="s">
        <v>11</v>
      </c>
      <c r="B17" s="153">
        <v>530</v>
      </c>
      <c r="C17" s="154">
        <f t="shared" si="0"/>
        <v>15986</v>
      </c>
      <c r="D17" s="155">
        <f t="shared" si="1"/>
        <v>8914</v>
      </c>
      <c r="E17" s="141">
        <f t="shared" si="2"/>
        <v>55.761291129738524</v>
      </c>
      <c r="F17" s="155">
        <f t="shared" si="3"/>
        <v>10126</v>
      </c>
      <c r="G17" s="156">
        <f t="shared" si="4"/>
        <v>11.359658963428314</v>
      </c>
      <c r="H17" s="157">
        <v>5962</v>
      </c>
      <c r="I17" s="158">
        <v>4947</v>
      </c>
      <c r="J17" s="159">
        <f t="shared" si="5"/>
        <v>82.97551157329755</v>
      </c>
      <c r="K17" s="158">
        <v>5644</v>
      </c>
      <c r="L17" s="160">
        <f t="shared" si="6"/>
        <v>11.408934707903779</v>
      </c>
      <c r="M17" s="161">
        <v>0</v>
      </c>
      <c r="N17" s="58"/>
      <c r="O17" s="159"/>
      <c r="P17" s="58"/>
      <c r="Q17" s="546"/>
      <c r="R17" s="163">
        <v>0</v>
      </c>
      <c r="S17" s="164"/>
      <c r="T17" s="235"/>
      <c r="U17" s="179"/>
      <c r="V17" s="237"/>
      <c r="W17" s="165">
        <v>0</v>
      </c>
      <c r="X17" s="166"/>
      <c r="Y17" s="159"/>
      <c r="Z17" s="181"/>
      <c r="AA17" s="167"/>
      <c r="AB17" s="165">
        <v>365</v>
      </c>
      <c r="AC17" s="179">
        <v>365</v>
      </c>
      <c r="AD17" s="169">
        <f t="shared" si="11"/>
        <v>100</v>
      </c>
      <c r="AE17" s="168">
        <v>387</v>
      </c>
      <c r="AF17" s="160">
        <f>AE17/AC17*10</f>
        <v>10.602739726027398</v>
      </c>
      <c r="AG17" s="165">
        <v>4273</v>
      </c>
      <c r="AH17" s="182">
        <v>934</v>
      </c>
      <c r="AI17" s="177">
        <f t="shared" si="10"/>
        <v>21.85817926515329</v>
      </c>
      <c r="AJ17" s="182">
        <v>896</v>
      </c>
      <c r="AK17" s="344">
        <f>AJ17/AH17*10</f>
        <v>9.593147751605995</v>
      </c>
      <c r="AL17" s="165">
        <v>4117</v>
      </c>
      <c r="AM17" s="164">
        <v>2298</v>
      </c>
      <c r="AN17" s="173">
        <f t="shared" si="7"/>
        <v>55.8173427252854</v>
      </c>
      <c r="AO17" s="164">
        <v>2862</v>
      </c>
      <c r="AP17" s="160">
        <f t="shared" si="17"/>
        <v>12.454308093994777</v>
      </c>
      <c r="AQ17" s="165">
        <v>786</v>
      </c>
      <c r="AR17" s="168">
        <v>370</v>
      </c>
      <c r="AS17" s="178">
        <f t="shared" si="15"/>
        <v>47.07379134860051</v>
      </c>
      <c r="AT17" s="168">
        <v>337</v>
      </c>
      <c r="AU17" s="167">
        <f t="shared" si="16"/>
        <v>9.108108108108109</v>
      </c>
      <c r="AV17" s="174">
        <v>0</v>
      </c>
      <c r="AW17" s="178"/>
      <c r="AX17" s="178"/>
      <c r="AY17" s="178"/>
      <c r="AZ17" s="156"/>
      <c r="BA17" s="165">
        <v>0</v>
      </c>
      <c r="BB17" s="166"/>
      <c r="BC17" s="166"/>
      <c r="BD17" s="166"/>
      <c r="BE17" s="156"/>
      <c r="BF17" s="174">
        <v>423</v>
      </c>
      <c r="BG17" s="179"/>
      <c r="BH17" s="64"/>
      <c r="BI17" s="179"/>
      <c r="BJ17" s="175"/>
      <c r="BK17" s="174">
        <v>0</v>
      </c>
      <c r="BL17" s="178"/>
      <c r="BM17" s="178"/>
      <c r="BN17" s="178"/>
      <c r="BO17" s="344"/>
      <c r="BP17" s="183">
        <v>60</v>
      </c>
      <c r="BQ17" s="179"/>
      <c r="BR17" s="179"/>
      <c r="BS17" s="179"/>
      <c r="BT17" s="180"/>
      <c r="BU17" s="183">
        <v>0</v>
      </c>
      <c r="BV17" s="179"/>
      <c r="BW17" s="179"/>
      <c r="BX17" s="179"/>
      <c r="BY17" s="180"/>
      <c r="BZ17" s="63">
        <v>0</v>
      </c>
      <c r="CA17" s="179"/>
      <c r="CB17" s="179"/>
      <c r="CC17" s="179"/>
      <c r="CD17" s="180"/>
      <c r="CE17" s="165"/>
      <c r="CF17" s="164"/>
      <c r="CG17" s="173"/>
      <c r="CH17" s="164"/>
      <c r="CI17" s="160"/>
    </row>
    <row r="18" spans="1:87" s="22" customFormat="1" ht="18" customHeight="1">
      <c r="A18" s="527" t="s">
        <v>12</v>
      </c>
      <c r="B18" s="153">
        <v>684</v>
      </c>
      <c r="C18" s="154">
        <f t="shared" si="0"/>
        <v>21645</v>
      </c>
      <c r="D18" s="155">
        <f t="shared" si="1"/>
        <v>15146</v>
      </c>
      <c r="E18" s="141">
        <f t="shared" si="2"/>
        <v>69.97458997458997</v>
      </c>
      <c r="F18" s="155">
        <f t="shared" si="3"/>
        <v>18727</v>
      </c>
      <c r="G18" s="156">
        <f t="shared" si="4"/>
        <v>12.364320612703024</v>
      </c>
      <c r="H18" s="157">
        <v>9284</v>
      </c>
      <c r="I18" s="158">
        <v>9284</v>
      </c>
      <c r="J18" s="159">
        <f t="shared" si="5"/>
        <v>100</v>
      </c>
      <c r="K18" s="158">
        <v>10817</v>
      </c>
      <c r="L18" s="160">
        <f t="shared" si="6"/>
        <v>11.65122791900043</v>
      </c>
      <c r="M18" s="161">
        <v>757</v>
      </c>
      <c r="N18" s="58">
        <v>757</v>
      </c>
      <c r="O18" s="159">
        <f>N18/M18*100</f>
        <v>100</v>
      </c>
      <c r="P18" s="58">
        <v>1045</v>
      </c>
      <c r="Q18" s="546">
        <f>P18/N18*10</f>
        <v>13.80449141347424</v>
      </c>
      <c r="R18" s="163">
        <v>270</v>
      </c>
      <c r="S18" s="164">
        <v>270</v>
      </c>
      <c r="T18" s="235">
        <f>S18/R18*100</f>
        <v>100</v>
      </c>
      <c r="U18" s="179">
        <v>128</v>
      </c>
      <c r="V18" s="237">
        <f>U18/S18*10</f>
        <v>4.7407407407407405</v>
      </c>
      <c r="W18" s="165">
        <v>0</v>
      </c>
      <c r="X18" s="166"/>
      <c r="Y18" s="159"/>
      <c r="Z18" s="181"/>
      <c r="AA18" s="167"/>
      <c r="AB18" s="165">
        <v>10</v>
      </c>
      <c r="AC18" s="178"/>
      <c r="AD18" s="169">
        <f t="shared" si="11"/>
        <v>0</v>
      </c>
      <c r="AE18" s="178"/>
      <c r="AF18" s="170"/>
      <c r="AG18" s="165">
        <v>2062</v>
      </c>
      <c r="AH18" s="182">
        <v>161</v>
      </c>
      <c r="AI18" s="177">
        <f t="shared" si="10"/>
        <v>7.807953443258972</v>
      </c>
      <c r="AJ18" s="182">
        <v>153</v>
      </c>
      <c r="AK18" s="344">
        <f>AJ18/AH18*10</f>
        <v>9.503105590062113</v>
      </c>
      <c r="AL18" s="165">
        <v>5712</v>
      </c>
      <c r="AM18" s="164">
        <v>4488</v>
      </c>
      <c r="AN18" s="173">
        <f t="shared" si="7"/>
        <v>78.57142857142857</v>
      </c>
      <c r="AO18" s="164">
        <v>6442</v>
      </c>
      <c r="AP18" s="160">
        <f t="shared" si="17"/>
        <v>14.353832442067736</v>
      </c>
      <c r="AQ18" s="165">
        <v>1867</v>
      </c>
      <c r="AR18" s="168">
        <v>186</v>
      </c>
      <c r="AS18" s="178">
        <f t="shared" si="15"/>
        <v>9.962506695232994</v>
      </c>
      <c r="AT18" s="168">
        <v>142</v>
      </c>
      <c r="AU18" s="167">
        <f t="shared" si="16"/>
        <v>7.634408602150538</v>
      </c>
      <c r="AV18" s="174">
        <v>0</v>
      </c>
      <c r="AW18" s="178"/>
      <c r="AX18" s="178"/>
      <c r="AY18" s="178"/>
      <c r="AZ18" s="156"/>
      <c r="BA18" s="165">
        <v>317</v>
      </c>
      <c r="BB18" s="166"/>
      <c r="BC18" s="166"/>
      <c r="BD18" s="166"/>
      <c r="BE18" s="156"/>
      <c r="BF18" s="174">
        <v>221</v>
      </c>
      <c r="BG18" s="179"/>
      <c r="BH18" s="64"/>
      <c r="BI18" s="179"/>
      <c r="BJ18" s="175"/>
      <c r="BK18" s="174">
        <v>0</v>
      </c>
      <c r="BL18" s="178"/>
      <c r="BM18" s="178"/>
      <c r="BN18" s="178"/>
      <c r="BO18" s="344"/>
      <c r="BP18" s="183">
        <v>0</v>
      </c>
      <c r="BQ18" s="179"/>
      <c r="BR18" s="179"/>
      <c r="BS18" s="179"/>
      <c r="BT18" s="180"/>
      <c r="BU18" s="183">
        <v>0</v>
      </c>
      <c r="BV18" s="179"/>
      <c r="BW18" s="179"/>
      <c r="BX18" s="179"/>
      <c r="BY18" s="180"/>
      <c r="BZ18" s="63">
        <v>1145</v>
      </c>
      <c r="CA18" s="64"/>
      <c r="CB18" s="64"/>
      <c r="CC18" s="64"/>
      <c r="CD18" s="65"/>
      <c r="CE18" s="165"/>
      <c r="CF18" s="164"/>
      <c r="CG18" s="173"/>
      <c r="CH18" s="164"/>
      <c r="CI18" s="160"/>
    </row>
    <row r="19" spans="1:87" s="22" customFormat="1" ht="15.75">
      <c r="A19" s="527" t="s">
        <v>22</v>
      </c>
      <c r="B19" s="153">
        <v>925</v>
      </c>
      <c r="C19" s="154">
        <f t="shared" si="0"/>
        <v>31513</v>
      </c>
      <c r="D19" s="155">
        <f t="shared" si="1"/>
        <v>20822</v>
      </c>
      <c r="E19" s="141">
        <f t="shared" si="2"/>
        <v>66.07431853520768</v>
      </c>
      <c r="F19" s="155">
        <f>K19+P19+U19+Z19+AE19+AJ19+AO19+AT19+AY19+BD19+BI19+BN19+BX19+CC19</f>
        <v>62233</v>
      </c>
      <c r="G19" s="156">
        <f t="shared" si="4"/>
        <v>29.888099125924505</v>
      </c>
      <c r="H19" s="157">
        <v>15297</v>
      </c>
      <c r="I19" s="158">
        <v>9819</v>
      </c>
      <c r="J19" s="159">
        <f t="shared" si="5"/>
        <v>64.18905667777996</v>
      </c>
      <c r="K19" s="158">
        <v>26375</v>
      </c>
      <c r="L19" s="160">
        <f t="shared" si="6"/>
        <v>26.861187493634787</v>
      </c>
      <c r="M19" s="161">
        <v>175</v>
      </c>
      <c r="N19" s="58">
        <v>175</v>
      </c>
      <c r="O19" s="159">
        <f>N19/M19*100</f>
        <v>100</v>
      </c>
      <c r="P19" s="58">
        <v>266</v>
      </c>
      <c r="Q19" s="546">
        <f>P19/N19*10</f>
        <v>15.2</v>
      </c>
      <c r="R19" s="163">
        <v>0</v>
      </c>
      <c r="S19" s="164"/>
      <c r="T19" s="235"/>
      <c r="U19" s="179"/>
      <c r="V19" s="237"/>
      <c r="W19" s="165">
        <v>0</v>
      </c>
      <c r="X19" s="166"/>
      <c r="Y19" s="159"/>
      <c r="Z19" s="158"/>
      <c r="AA19" s="167"/>
      <c r="AB19" s="165">
        <v>574</v>
      </c>
      <c r="AC19" s="168">
        <v>378</v>
      </c>
      <c r="AD19" s="169">
        <f t="shared" si="11"/>
        <v>65.85365853658537</v>
      </c>
      <c r="AE19" s="168">
        <v>881</v>
      </c>
      <c r="AF19" s="167">
        <f aca="true" t="shared" si="18" ref="AF19:AF25">AE19/AC19*10</f>
        <v>23.306878306878307</v>
      </c>
      <c r="AG19" s="165">
        <v>1441</v>
      </c>
      <c r="AH19" s="171">
        <v>578</v>
      </c>
      <c r="AI19" s="177">
        <f t="shared" si="10"/>
        <v>40.11103400416378</v>
      </c>
      <c r="AJ19" s="171">
        <v>1344</v>
      </c>
      <c r="AK19" s="344">
        <f aca="true" t="shared" si="19" ref="AK19:AK25">AJ19/AH19*10</f>
        <v>23.252595155709344</v>
      </c>
      <c r="AL19" s="165">
        <v>11829</v>
      </c>
      <c r="AM19" s="172">
        <v>9432</v>
      </c>
      <c r="AN19" s="173">
        <f t="shared" si="7"/>
        <v>79.73624144052752</v>
      </c>
      <c r="AO19" s="172">
        <v>32445</v>
      </c>
      <c r="AP19" s="160">
        <f t="shared" si="17"/>
        <v>34.39885496183206</v>
      </c>
      <c r="AQ19" s="165">
        <v>802</v>
      </c>
      <c r="AR19" s="168">
        <v>240</v>
      </c>
      <c r="AS19" s="178">
        <f t="shared" si="15"/>
        <v>29.925187032418954</v>
      </c>
      <c r="AT19" s="168">
        <v>542</v>
      </c>
      <c r="AU19" s="167">
        <f t="shared" si="16"/>
        <v>22.583333333333332</v>
      </c>
      <c r="AV19" s="174">
        <v>0</v>
      </c>
      <c r="AW19" s="168"/>
      <c r="AX19" s="168"/>
      <c r="AY19" s="168"/>
      <c r="AZ19" s="175"/>
      <c r="BA19" s="165">
        <v>327</v>
      </c>
      <c r="BB19" s="166"/>
      <c r="BC19" s="166"/>
      <c r="BD19" s="166"/>
      <c r="BE19" s="162"/>
      <c r="BF19" s="174">
        <v>650</v>
      </c>
      <c r="BG19" s="64">
        <v>100</v>
      </c>
      <c r="BH19" s="64">
        <f>BG19/BF19*100</f>
        <v>15.384615384615385</v>
      </c>
      <c r="BI19" s="64">
        <v>250</v>
      </c>
      <c r="BJ19" s="162">
        <f>BI19/BG19*10</f>
        <v>25</v>
      </c>
      <c r="BK19" s="174">
        <v>418</v>
      </c>
      <c r="BL19" s="168">
        <v>100</v>
      </c>
      <c r="BM19" s="169">
        <f>BL19/BK19*100</f>
        <v>23.923444976076556</v>
      </c>
      <c r="BN19" s="168">
        <v>130</v>
      </c>
      <c r="BO19" s="546">
        <f>BN19/BL19*10</f>
        <v>13</v>
      </c>
      <c r="BP19" s="176">
        <v>0</v>
      </c>
      <c r="BQ19" s="64"/>
      <c r="BR19" s="64"/>
      <c r="BS19" s="64"/>
      <c r="BT19" s="65"/>
      <c r="BU19" s="176">
        <v>0</v>
      </c>
      <c r="BV19" s="64"/>
      <c r="BW19" s="64"/>
      <c r="BX19" s="64"/>
      <c r="BY19" s="65"/>
      <c r="BZ19" s="63">
        <v>0</v>
      </c>
      <c r="CA19" s="64"/>
      <c r="CB19" s="64"/>
      <c r="CC19" s="64"/>
      <c r="CD19" s="65"/>
      <c r="CE19" s="165"/>
      <c r="CF19" s="172"/>
      <c r="CG19" s="173"/>
      <c r="CH19" s="172"/>
      <c r="CI19" s="160"/>
    </row>
    <row r="20" spans="1:87" s="22" customFormat="1" ht="15.75">
      <c r="A20" s="527" t="s">
        <v>23</v>
      </c>
      <c r="B20" s="153">
        <v>1501</v>
      </c>
      <c r="C20" s="154">
        <f t="shared" si="0"/>
        <v>39200</v>
      </c>
      <c r="D20" s="155">
        <f t="shared" si="1"/>
        <v>20798</v>
      </c>
      <c r="E20" s="141">
        <f t="shared" si="2"/>
        <v>53.05612244897959</v>
      </c>
      <c r="F20" s="155">
        <f t="shared" si="3"/>
        <v>43832</v>
      </c>
      <c r="G20" s="156">
        <f t="shared" si="4"/>
        <v>21.07510337532455</v>
      </c>
      <c r="H20" s="157">
        <v>5462</v>
      </c>
      <c r="I20" s="158">
        <v>3483</v>
      </c>
      <c r="J20" s="159">
        <f t="shared" si="5"/>
        <v>63.76785060417429</v>
      </c>
      <c r="K20" s="158">
        <v>6230</v>
      </c>
      <c r="L20" s="160">
        <f t="shared" si="6"/>
        <v>17.886879127189207</v>
      </c>
      <c r="M20" s="161">
        <v>0</v>
      </c>
      <c r="N20" s="58"/>
      <c r="O20" s="159"/>
      <c r="P20" s="58"/>
      <c r="Q20" s="546"/>
      <c r="R20" s="163">
        <v>0</v>
      </c>
      <c r="S20" s="164"/>
      <c r="T20" s="235"/>
      <c r="U20" s="179"/>
      <c r="V20" s="237"/>
      <c r="W20" s="165">
        <v>0</v>
      </c>
      <c r="X20" s="166"/>
      <c r="Y20" s="159"/>
      <c r="Z20" s="158"/>
      <c r="AA20" s="167"/>
      <c r="AB20" s="165">
        <v>13200</v>
      </c>
      <c r="AC20" s="168">
        <v>12334</v>
      </c>
      <c r="AD20" s="169">
        <f t="shared" si="11"/>
        <v>93.43939393939394</v>
      </c>
      <c r="AE20" s="168">
        <v>25835</v>
      </c>
      <c r="AF20" s="167">
        <f t="shared" si="18"/>
        <v>20.94616507215826</v>
      </c>
      <c r="AG20" s="165">
        <v>12040</v>
      </c>
      <c r="AH20" s="171">
        <v>1835</v>
      </c>
      <c r="AI20" s="177">
        <f t="shared" si="10"/>
        <v>15.240863787375417</v>
      </c>
      <c r="AJ20" s="171">
        <v>4432</v>
      </c>
      <c r="AK20" s="344">
        <f t="shared" si="19"/>
        <v>24.152588555858312</v>
      </c>
      <c r="AL20" s="165">
        <v>7099</v>
      </c>
      <c r="AM20" s="172">
        <v>2879</v>
      </c>
      <c r="AN20" s="173">
        <f t="shared" si="7"/>
        <v>40.55500774757008</v>
      </c>
      <c r="AO20" s="172">
        <v>6968</v>
      </c>
      <c r="AP20" s="160">
        <f t="shared" si="17"/>
        <v>24.20284821118444</v>
      </c>
      <c r="AQ20" s="165">
        <v>1252</v>
      </c>
      <c r="AR20" s="168">
        <v>267</v>
      </c>
      <c r="AS20" s="178">
        <f aca="true" t="shared" si="20" ref="AS20:AS25">AR20/AQ20*100</f>
        <v>21.3258785942492</v>
      </c>
      <c r="AT20" s="168">
        <v>367</v>
      </c>
      <c r="AU20" s="167">
        <f aca="true" t="shared" si="21" ref="AU20:AU25">AT20/AR20*10</f>
        <v>13.745318352059925</v>
      </c>
      <c r="AV20" s="174">
        <v>50</v>
      </c>
      <c r="AW20" s="168"/>
      <c r="AX20" s="168"/>
      <c r="AY20" s="168"/>
      <c r="AZ20" s="175"/>
      <c r="BA20" s="165">
        <v>0</v>
      </c>
      <c r="BB20" s="166"/>
      <c r="BC20" s="166"/>
      <c r="BD20" s="166"/>
      <c r="BE20" s="162"/>
      <c r="BF20" s="174">
        <v>97</v>
      </c>
      <c r="BG20" s="64"/>
      <c r="BH20" s="64"/>
      <c r="BI20" s="64"/>
      <c r="BJ20" s="175"/>
      <c r="BK20" s="174">
        <v>0</v>
      </c>
      <c r="BL20" s="168"/>
      <c r="BM20" s="169"/>
      <c r="BN20" s="168"/>
      <c r="BO20" s="525"/>
      <c r="BP20" s="176">
        <v>0</v>
      </c>
      <c r="BQ20" s="64"/>
      <c r="BR20" s="64"/>
      <c r="BS20" s="64"/>
      <c r="BT20" s="65"/>
      <c r="BU20" s="176">
        <v>0</v>
      </c>
      <c r="BV20" s="64"/>
      <c r="BW20" s="64"/>
      <c r="BX20" s="64"/>
      <c r="BY20" s="65"/>
      <c r="BZ20" s="63">
        <v>0</v>
      </c>
      <c r="CA20" s="64"/>
      <c r="CB20" s="64"/>
      <c r="CC20" s="64"/>
      <c r="CD20" s="65"/>
      <c r="CE20" s="165"/>
      <c r="CF20" s="172"/>
      <c r="CG20" s="173"/>
      <c r="CH20" s="172"/>
      <c r="CI20" s="160"/>
    </row>
    <row r="21" spans="1:87" s="22" customFormat="1" ht="15.75">
      <c r="A21" s="527" t="s">
        <v>13</v>
      </c>
      <c r="B21" s="153">
        <v>809</v>
      </c>
      <c r="C21" s="154">
        <f t="shared" si="0"/>
        <v>17202</v>
      </c>
      <c r="D21" s="155">
        <f t="shared" si="1"/>
        <v>8695</v>
      </c>
      <c r="E21" s="141">
        <f t="shared" si="2"/>
        <v>50.54644808743169</v>
      </c>
      <c r="F21" s="155">
        <f t="shared" si="3"/>
        <v>8771</v>
      </c>
      <c r="G21" s="156">
        <f t="shared" si="4"/>
        <v>10.087406555491663</v>
      </c>
      <c r="H21" s="157">
        <v>7298</v>
      </c>
      <c r="I21" s="158">
        <v>5562</v>
      </c>
      <c r="J21" s="159">
        <f t="shared" si="5"/>
        <v>76.21266100301453</v>
      </c>
      <c r="K21" s="158">
        <v>5113</v>
      </c>
      <c r="L21" s="160">
        <f t="shared" si="6"/>
        <v>9.192736425746133</v>
      </c>
      <c r="M21" s="161">
        <v>579</v>
      </c>
      <c r="N21" s="58">
        <v>579</v>
      </c>
      <c r="O21" s="159">
        <f>N21/M21*100</f>
        <v>100</v>
      </c>
      <c r="P21" s="58">
        <v>936</v>
      </c>
      <c r="Q21" s="546">
        <f>P21/N21*10</f>
        <v>16.16580310880829</v>
      </c>
      <c r="R21" s="163">
        <v>0</v>
      </c>
      <c r="S21" s="164"/>
      <c r="T21" s="235"/>
      <c r="U21" s="179"/>
      <c r="V21" s="237"/>
      <c r="W21" s="165">
        <v>0</v>
      </c>
      <c r="X21" s="166"/>
      <c r="Y21" s="159"/>
      <c r="Z21" s="158"/>
      <c r="AA21" s="167"/>
      <c r="AB21" s="165">
        <v>140</v>
      </c>
      <c r="AC21" s="168">
        <v>140</v>
      </c>
      <c r="AD21" s="169">
        <f t="shared" si="11"/>
        <v>100</v>
      </c>
      <c r="AE21" s="168">
        <v>130</v>
      </c>
      <c r="AF21" s="167">
        <f t="shared" si="18"/>
        <v>9.285714285714286</v>
      </c>
      <c r="AG21" s="165">
        <v>5705</v>
      </c>
      <c r="AH21" s="171"/>
      <c r="AI21" s="177">
        <f t="shared" si="10"/>
        <v>0</v>
      </c>
      <c r="AJ21" s="171"/>
      <c r="AK21" s="344"/>
      <c r="AL21" s="165">
        <v>2011</v>
      </c>
      <c r="AM21" s="172">
        <v>1459</v>
      </c>
      <c r="AN21" s="173">
        <f t="shared" si="7"/>
        <v>72.55096966683242</v>
      </c>
      <c r="AO21" s="172">
        <v>1717</v>
      </c>
      <c r="AP21" s="160">
        <f t="shared" si="17"/>
        <v>11.768334475668265</v>
      </c>
      <c r="AQ21" s="165">
        <v>1229</v>
      </c>
      <c r="AR21" s="168">
        <v>775</v>
      </c>
      <c r="AS21" s="178">
        <f t="shared" si="20"/>
        <v>63.05939788445891</v>
      </c>
      <c r="AT21" s="168">
        <v>749</v>
      </c>
      <c r="AU21" s="167">
        <f t="shared" si="21"/>
        <v>9.664516129032258</v>
      </c>
      <c r="AV21" s="174">
        <v>0</v>
      </c>
      <c r="AW21" s="168"/>
      <c r="AX21" s="168"/>
      <c r="AY21" s="168"/>
      <c r="AZ21" s="175"/>
      <c r="BA21" s="165">
        <v>0</v>
      </c>
      <c r="BB21" s="166"/>
      <c r="BC21" s="166"/>
      <c r="BD21" s="166"/>
      <c r="BE21" s="162"/>
      <c r="BF21" s="174">
        <v>60</v>
      </c>
      <c r="BG21" s="64"/>
      <c r="BH21" s="64"/>
      <c r="BI21" s="64"/>
      <c r="BJ21" s="175"/>
      <c r="BK21" s="174">
        <v>180</v>
      </c>
      <c r="BL21" s="168">
        <v>180</v>
      </c>
      <c r="BM21" s="169"/>
      <c r="BN21" s="168">
        <v>126</v>
      </c>
      <c r="BO21" s="525"/>
      <c r="BP21" s="176">
        <v>0</v>
      </c>
      <c r="BQ21" s="64"/>
      <c r="BR21" s="64"/>
      <c r="BS21" s="64"/>
      <c r="BT21" s="65"/>
      <c r="BU21" s="176">
        <v>0</v>
      </c>
      <c r="BV21" s="64"/>
      <c r="BW21" s="64"/>
      <c r="BX21" s="64"/>
      <c r="BY21" s="65"/>
      <c r="BZ21" s="63">
        <v>0</v>
      </c>
      <c r="CA21" s="179"/>
      <c r="CB21" s="179"/>
      <c r="CC21" s="179"/>
      <c r="CD21" s="180"/>
      <c r="CE21" s="165"/>
      <c r="CF21" s="172"/>
      <c r="CG21" s="173"/>
      <c r="CH21" s="172"/>
      <c r="CI21" s="160"/>
    </row>
    <row r="22" spans="1:87" s="22" customFormat="1" ht="15.75">
      <c r="A22" s="527" t="s">
        <v>14</v>
      </c>
      <c r="B22" s="153">
        <v>1359</v>
      </c>
      <c r="C22" s="154">
        <f t="shared" si="0"/>
        <v>46918</v>
      </c>
      <c r="D22" s="155">
        <f t="shared" si="1"/>
        <v>29511</v>
      </c>
      <c r="E22" s="141">
        <f t="shared" si="2"/>
        <v>62.899100558421075</v>
      </c>
      <c r="F22" s="155">
        <f t="shared" si="3"/>
        <v>52862</v>
      </c>
      <c r="G22" s="156">
        <f t="shared" si="4"/>
        <v>17.91264274338382</v>
      </c>
      <c r="H22" s="157">
        <v>19438</v>
      </c>
      <c r="I22" s="158">
        <v>16249</v>
      </c>
      <c r="J22" s="159">
        <f t="shared" si="5"/>
        <v>83.59399115135302</v>
      </c>
      <c r="K22" s="158">
        <v>26361</v>
      </c>
      <c r="L22" s="160">
        <f t="shared" si="6"/>
        <v>16.223152193981168</v>
      </c>
      <c r="M22" s="161">
        <v>819</v>
      </c>
      <c r="N22" s="58">
        <v>619</v>
      </c>
      <c r="O22" s="159">
        <f>N22/M22*100</f>
        <v>75.57997557997558</v>
      </c>
      <c r="P22" s="58">
        <v>821</v>
      </c>
      <c r="Q22" s="546">
        <f>P22/N22*10</f>
        <v>13.263327948303715</v>
      </c>
      <c r="R22" s="163">
        <v>0</v>
      </c>
      <c r="S22" s="164"/>
      <c r="T22" s="235"/>
      <c r="U22" s="179"/>
      <c r="V22" s="237"/>
      <c r="W22" s="184">
        <v>0</v>
      </c>
      <c r="X22" s="185"/>
      <c r="Y22" s="159"/>
      <c r="Z22" s="158"/>
      <c r="AA22" s="167"/>
      <c r="AB22" s="165">
        <v>2617</v>
      </c>
      <c r="AC22" s="168">
        <v>2603</v>
      </c>
      <c r="AD22" s="169">
        <f t="shared" si="11"/>
        <v>99.46503630110813</v>
      </c>
      <c r="AE22" s="179">
        <v>3735</v>
      </c>
      <c r="AF22" s="167">
        <f t="shared" si="18"/>
        <v>14.348828275067229</v>
      </c>
      <c r="AG22" s="165">
        <v>10655</v>
      </c>
      <c r="AH22" s="182">
        <v>2888</v>
      </c>
      <c r="AI22" s="177">
        <f t="shared" si="10"/>
        <v>27.104645706241204</v>
      </c>
      <c r="AJ22" s="182">
        <v>7120</v>
      </c>
      <c r="AK22" s="344">
        <f t="shared" si="19"/>
        <v>24.653739612188367</v>
      </c>
      <c r="AL22" s="165">
        <v>9511</v>
      </c>
      <c r="AM22" s="164">
        <v>6067</v>
      </c>
      <c r="AN22" s="173">
        <f t="shared" si="7"/>
        <v>63.789296603932286</v>
      </c>
      <c r="AO22" s="164">
        <v>13071</v>
      </c>
      <c r="AP22" s="160">
        <f t="shared" si="17"/>
        <v>21.54442063622878</v>
      </c>
      <c r="AQ22" s="165">
        <v>2182</v>
      </c>
      <c r="AR22" s="164">
        <v>1085</v>
      </c>
      <c r="AS22" s="178">
        <f t="shared" si="20"/>
        <v>49.725022914757105</v>
      </c>
      <c r="AT22" s="164">
        <v>1754</v>
      </c>
      <c r="AU22" s="167">
        <f t="shared" si="21"/>
        <v>16.16589861751152</v>
      </c>
      <c r="AV22" s="174">
        <v>160</v>
      </c>
      <c r="AW22" s="178"/>
      <c r="AX22" s="178"/>
      <c r="AY22" s="178"/>
      <c r="AZ22" s="156"/>
      <c r="BA22" s="165">
        <v>182</v>
      </c>
      <c r="BB22" s="166"/>
      <c r="BC22" s="166"/>
      <c r="BD22" s="166"/>
      <c r="BE22" s="156"/>
      <c r="BF22" s="174">
        <v>758</v>
      </c>
      <c r="BG22" s="179"/>
      <c r="BH22" s="179"/>
      <c r="BI22" s="179"/>
      <c r="BJ22" s="156"/>
      <c r="BK22" s="174">
        <v>426</v>
      </c>
      <c r="BL22" s="178"/>
      <c r="BM22" s="169"/>
      <c r="BN22" s="178"/>
      <c r="BO22" s="525"/>
      <c r="BP22" s="183">
        <v>0</v>
      </c>
      <c r="BQ22" s="179"/>
      <c r="BR22" s="179"/>
      <c r="BS22" s="179"/>
      <c r="BT22" s="180"/>
      <c r="BU22" s="183">
        <v>170</v>
      </c>
      <c r="BV22" s="179"/>
      <c r="BW22" s="179"/>
      <c r="BX22" s="179"/>
      <c r="BY22" s="180"/>
      <c r="BZ22" s="63">
        <v>0</v>
      </c>
      <c r="CA22" s="64"/>
      <c r="CB22" s="64"/>
      <c r="CC22" s="64"/>
      <c r="CD22" s="65"/>
      <c r="CE22" s="165"/>
      <c r="CF22" s="164"/>
      <c r="CG22" s="173"/>
      <c r="CH22" s="164"/>
      <c r="CI22" s="160"/>
    </row>
    <row r="23" spans="1:87" s="22" customFormat="1" ht="15.75">
      <c r="A23" s="527" t="s">
        <v>24</v>
      </c>
      <c r="B23" s="153">
        <v>3084</v>
      </c>
      <c r="C23" s="154">
        <f t="shared" si="0"/>
        <v>57309</v>
      </c>
      <c r="D23" s="155">
        <f t="shared" si="1"/>
        <v>32539</v>
      </c>
      <c r="E23" s="141">
        <f t="shared" si="2"/>
        <v>56.778167478057554</v>
      </c>
      <c r="F23" s="155">
        <f t="shared" si="3"/>
        <v>81639</v>
      </c>
      <c r="G23" s="156">
        <f t="shared" si="4"/>
        <v>25.0895848059252</v>
      </c>
      <c r="H23" s="157">
        <v>11690</v>
      </c>
      <c r="I23" s="158">
        <v>10610</v>
      </c>
      <c r="J23" s="159">
        <f t="shared" si="5"/>
        <v>90.76133447390933</v>
      </c>
      <c r="K23" s="158">
        <v>26008</v>
      </c>
      <c r="L23" s="160">
        <f t="shared" si="6"/>
        <v>24.51272384542884</v>
      </c>
      <c r="M23" s="161">
        <v>0</v>
      </c>
      <c r="N23" s="58"/>
      <c r="O23" s="159"/>
      <c r="P23" s="58"/>
      <c r="Q23" s="344"/>
      <c r="R23" s="163">
        <v>0</v>
      </c>
      <c r="S23" s="164"/>
      <c r="T23" s="235"/>
      <c r="U23" s="179"/>
      <c r="V23" s="237"/>
      <c r="W23" s="165">
        <v>0</v>
      </c>
      <c r="X23" s="166"/>
      <c r="Y23" s="159"/>
      <c r="Z23" s="158"/>
      <c r="AA23" s="167"/>
      <c r="AB23" s="165">
        <v>909</v>
      </c>
      <c r="AC23" s="168">
        <v>420</v>
      </c>
      <c r="AD23" s="169">
        <f t="shared" si="11"/>
        <v>46.2046204620462</v>
      </c>
      <c r="AE23" s="168">
        <v>576</v>
      </c>
      <c r="AF23" s="167">
        <f t="shared" si="18"/>
        <v>13.714285714285715</v>
      </c>
      <c r="AG23" s="165">
        <v>28086</v>
      </c>
      <c r="AH23" s="171">
        <v>10352</v>
      </c>
      <c r="AI23" s="177">
        <f t="shared" si="10"/>
        <v>36.858221177811004</v>
      </c>
      <c r="AJ23" s="171">
        <v>25983</v>
      </c>
      <c r="AK23" s="344">
        <f t="shared" si="19"/>
        <v>25.099497681607417</v>
      </c>
      <c r="AL23" s="165">
        <v>14642</v>
      </c>
      <c r="AM23" s="172">
        <v>10936</v>
      </c>
      <c r="AN23" s="173">
        <f t="shared" si="7"/>
        <v>74.68925010244503</v>
      </c>
      <c r="AO23" s="172">
        <v>28433</v>
      </c>
      <c r="AP23" s="160">
        <f t="shared" si="17"/>
        <v>25.999451353328457</v>
      </c>
      <c r="AQ23" s="165">
        <v>858</v>
      </c>
      <c r="AR23" s="168">
        <v>221</v>
      </c>
      <c r="AS23" s="178">
        <f t="shared" si="20"/>
        <v>25.757575757575758</v>
      </c>
      <c r="AT23" s="168">
        <v>639</v>
      </c>
      <c r="AU23" s="167">
        <f t="shared" si="21"/>
        <v>28.914027149321267</v>
      </c>
      <c r="AV23" s="174">
        <v>35</v>
      </c>
      <c r="AW23" s="168"/>
      <c r="AX23" s="168"/>
      <c r="AY23" s="168"/>
      <c r="AZ23" s="175"/>
      <c r="BA23" s="165">
        <v>0</v>
      </c>
      <c r="BB23" s="166"/>
      <c r="BC23" s="166"/>
      <c r="BD23" s="166"/>
      <c r="BE23" s="162"/>
      <c r="BF23" s="174">
        <v>168</v>
      </c>
      <c r="BG23" s="64"/>
      <c r="BH23" s="64"/>
      <c r="BI23" s="64"/>
      <c r="BJ23" s="175"/>
      <c r="BK23" s="174">
        <v>0</v>
      </c>
      <c r="BL23" s="168"/>
      <c r="BM23" s="169"/>
      <c r="BN23" s="168"/>
      <c r="BO23" s="525"/>
      <c r="BP23" s="176">
        <v>0</v>
      </c>
      <c r="BQ23" s="64"/>
      <c r="BR23" s="64"/>
      <c r="BS23" s="64"/>
      <c r="BT23" s="65"/>
      <c r="BU23" s="176">
        <v>921</v>
      </c>
      <c r="BV23" s="64"/>
      <c r="BW23" s="64"/>
      <c r="BX23" s="64"/>
      <c r="BY23" s="65"/>
      <c r="BZ23" s="63">
        <v>0</v>
      </c>
      <c r="CA23" s="64"/>
      <c r="CB23" s="64"/>
      <c r="CC23" s="64"/>
      <c r="CD23" s="65"/>
      <c r="CE23" s="165"/>
      <c r="CF23" s="172"/>
      <c r="CG23" s="173"/>
      <c r="CH23" s="172"/>
      <c r="CI23" s="160"/>
    </row>
    <row r="24" spans="1:87" s="22" customFormat="1" ht="18.75" customHeight="1" thickBot="1">
      <c r="A24" s="552" t="s">
        <v>15</v>
      </c>
      <c r="B24" s="186">
        <v>1554</v>
      </c>
      <c r="C24" s="187">
        <f t="shared" si="0"/>
        <v>52954</v>
      </c>
      <c r="D24" s="155">
        <f t="shared" si="1"/>
        <v>36634</v>
      </c>
      <c r="E24" s="189">
        <f t="shared" si="2"/>
        <v>69.18079842882501</v>
      </c>
      <c r="F24" s="188">
        <f t="shared" si="3"/>
        <v>105686</v>
      </c>
      <c r="G24" s="156">
        <f t="shared" si="4"/>
        <v>28.849156521264398</v>
      </c>
      <c r="H24" s="190">
        <v>23568</v>
      </c>
      <c r="I24" s="191">
        <v>19981</v>
      </c>
      <c r="J24" s="192">
        <f t="shared" si="5"/>
        <v>84.78021045485404</v>
      </c>
      <c r="K24" s="191">
        <v>59038</v>
      </c>
      <c r="L24" s="193">
        <f t="shared" si="6"/>
        <v>29.547069716230418</v>
      </c>
      <c r="M24" s="194">
        <v>2489</v>
      </c>
      <c r="N24" s="195">
        <v>2489</v>
      </c>
      <c r="O24" s="196">
        <f>N24/M24*100</f>
        <v>100</v>
      </c>
      <c r="P24" s="195">
        <v>5146</v>
      </c>
      <c r="Q24" s="193">
        <f>P24/N24*10</f>
        <v>20.674969867416632</v>
      </c>
      <c r="R24" s="227">
        <v>10</v>
      </c>
      <c r="S24" s="228">
        <v>10</v>
      </c>
      <c r="T24" s="235">
        <f>S24/R24*100</f>
        <v>100</v>
      </c>
      <c r="U24" s="231">
        <v>30</v>
      </c>
      <c r="V24" s="237">
        <f>U24/S24*10</f>
        <v>30</v>
      </c>
      <c r="W24" s="197">
        <v>0</v>
      </c>
      <c r="X24" s="198"/>
      <c r="Y24" s="192"/>
      <c r="Z24" s="191"/>
      <c r="AA24" s="199"/>
      <c r="AB24" s="197">
        <v>772</v>
      </c>
      <c r="AC24" s="200">
        <v>489</v>
      </c>
      <c r="AD24" s="169">
        <f t="shared" si="11"/>
        <v>63.3419689119171</v>
      </c>
      <c r="AE24" s="200">
        <v>1466</v>
      </c>
      <c r="AF24" s="167">
        <f t="shared" si="18"/>
        <v>29.97955010224949</v>
      </c>
      <c r="AG24" s="197">
        <v>1807</v>
      </c>
      <c r="AH24" s="201">
        <v>49</v>
      </c>
      <c r="AI24" s="177">
        <f t="shared" si="10"/>
        <v>2.7116768123962367</v>
      </c>
      <c r="AJ24" s="201">
        <v>78</v>
      </c>
      <c r="AK24" s="199">
        <f t="shared" si="19"/>
        <v>15.918367346938776</v>
      </c>
      <c r="AL24" s="197">
        <v>19650</v>
      </c>
      <c r="AM24" s="202">
        <v>13162</v>
      </c>
      <c r="AN24" s="203">
        <f t="shared" si="7"/>
        <v>66.98218829516539</v>
      </c>
      <c r="AO24" s="202">
        <v>38796</v>
      </c>
      <c r="AP24" s="160">
        <f t="shared" si="17"/>
        <v>29.475763561768726</v>
      </c>
      <c r="AQ24" s="197">
        <v>1214</v>
      </c>
      <c r="AR24" s="200">
        <v>114</v>
      </c>
      <c r="AS24" s="204">
        <f t="shared" si="20"/>
        <v>9.390444810543658</v>
      </c>
      <c r="AT24" s="200">
        <v>172</v>
      </c>
      <c r="AU24" s="167">
        <f t="shared" si="21"/>
        <v>15.087719298245615</v>
      </c>
      <c r="AV24" s="174">
        <v>2468</v>
      </c>
      <c r="AW24" s="168"/>
      <c r="AX24" s="168"/>
      <c r="AY24" s="168"/>
      <c r="AZ24" s="175"/>
      <c r="BA24" s="165">
        <v>151</v>
      </c>
      <c r="BB24" s="166"/>
      <c r="BC24" s="166"/>
      <c r="BD24" s="166"/>
      <c r="BE24" s="162"/>
      <c r="BF24" s="515">
        <v>410</v>
      </c>
      <c r="BG24" s="516"/>
      <c r="BH24" s="516"/>
      <c r="BI24" s="516"/>
      <c r="BJ24" s="517"/>
      <c r="BK24" s="515">
        <v>340</v>
      </c>
      <c r="BL24" s="200">
        <v>340</v>
      </c>
      <c r="BM24" s="169">
        <f>BL24/BK24*100</f>
        <v>100</v>
      </c>
      <c r="BN24" s="200">
        <v>960</v>
      </c>
      <c r="BO24" s="546">
        <f>BN24/BL24*10</f>
        <v>28.23529411764706</v>
      </c>
      <c r="BP24" s="176">
        <v>0</v>
      </c>
      <c r="BQ24" s="64"/>
      <c r="BR24" s="64"/>
      <c r="BS24" s="64"/>
      <c r="BT24" s="65"/>
      <c r="BU24" s="176">
        <v>75</v>
      </c>
      <c r="BV24" s="64"/>
      <c r="BW24" s="64"/>
      <c r="BX24" s="64"/>
      <c r="BY24" s="65"/>
      <c r="BZ24" s="63">
        <v>0</v>
      </c>
      <c r="CA24" s="66"/>
      <c r="CB24" s="66"/>
      <c r="CC24" s="66"/>
      <c r="CD24" s="67"/>
      <c r="CE24" s="197"/>
      <c r="CF24" s="202"/>
      <c r="CG24" s="203"/>
      <c r="CH24" s="202"/>
      <c r="CI24" s="160"/>
    </row>
    <row r="25" spans="1:87" s="22" customFormat="1" ht="16.5" thickBot="1">
      <c r="A25" s="68" t="s">
        <v>26</v>
      </c>
      <c r="B25" s="69">
        <f>SUM(B4:B24)</f>
        <v>22194</v>
      </c>
      <c r="C25" s="70">
        <f>SUM(H25+M25+R25+W25+AB25+AG25+AL25+AQ25+AV25+BA25+BF25+BK25+BP25+BU25+BZ25)</f>
        <v>619146</v>
      </c>
      <c r="D25" s="70">
        <f>SUM(D4:D24)</f>
        <v>409767</v>
      </c>
      <c r="E25" s="71">
        <f t="shared" si="2"/>
        <v>66.18261282476185</v>
      </c>
      <c r="F25" s="70">
        <f>SUM(F4:F24)</f>
        <v>838138</v>
      </c>
      <c r="G25" s="72">
        <f t="shared" si="4"/>
        <v>20.454014110457894</v>
      </c>
      <c r="H25" s="73">
        <f>SUM(H4:H24)</f>
        <v>250265</v>
      </c>
      <c r="I25" s="70">
        <f>SUM(I4:I24)</f>
        <v>216745</v>
      </c>
      <c r="J25" s="74">
        <f t="shared" si="5"/>
        <v>86.60619743072343</v>
      </c>
      <c r="K25" s="70">
        <f>SUM(K4:K24)</f>
        <v>423499</v>
      </c>
      <c r="L25" s="75">
        <f t="shared" si="6"/>
        <v>19.53904357655309</v>
      </c>
      <c r="M25" s="73">
        <f>SUM(M4:M24)</f>
        <v>11152</v>
      </c>
      <c r="N25" s="70">
        <f>SUM(N4:N24)</f>
        <v>10161</v>
      </c>
      <c r="O25" s="74">
        <f>N25/M25*100</f>
        <v>91.11370157819225</v>
      </c>
      <c r="P25" s="70">
        <f>SUM(P4:P24)</f>
        <v>19063</v>
      </c>
      <c r="Q25" s="75">
        <f>P25/N25*10</f>
        <v>18.760948725519142</v>
      </c>
      <c r="R25" s="229">
        <f>SUM(R4:R24)</f>
        <v>360</v>
      </c>
      <c r="S25" s="230">
        <f>SUM(S4:S24)</f>
        <v>360</v>
      </c>
      <c r="T25" s="71">
        <f>S25/R25*100</f>
        <v>100</v>
      </c>
      <c r="U25" s="230">
        <f>SUM(U4:U24)</f>
        <v>254</v>
      </c>
      <c r="V25" s="75">
        <f>U25/S25*10</f>
        <v>7.055555555555556</v>
      </c>
      <c r="W25" s="73">
        <f>SUM(W4:W24)</f>
        <v>136</v>
      </c>
      <c r="X25" s="70">
        <f>SUM(X4:X24)</f>
        <v>136</v>
      </c>
      <c r="Y25" s="74">
        <f>X25/W25*100</f>
        <v>100</v>
      </c>
      <c r="Z25" s="70">
        <f>SUM(Z4:Z24)</f>
        <v>189</v>
      </c>
      <c r="AA25" s="75">
        <f>Z25/X25*10</f>
        <v>13.897058823529411</v>
      </c>
      <c r="AB25" s="73">
        <f>SUM(AB4:AB24)</f>
        <v>26591</v>
      </c>
      <c r="AC25" s="70">
        <f>SUM(AC4:AC24)</f>
        <v>23509</v>
      </c>
      <c r="AD25" s="71">
        <f t="shared" si="11"/>
        <v>88.40961227482983</v>
      </c>
      <c r="AE25" s="70">
        <f>SUM(AE4:AE24)</f>
        <v>42537</v>
      </c>
      <c r="AF25" s="78">
        <f t="shared" si="18"/>
        <v>18.093921476881192</v>
      </c>
      <c r="AG25" s="73">
        <f>SUM(AG4:AG24)</f>
        <v>123204</v>
      </c>
      <c r="AH25" s="70">
        <f>SUM(AH4:AH24)</f>
        <v>36956</v>
      </c>
      <c r="AI25" s="137">
        <f>AH25/AG25*100</f>
        <v>29.995779357813056</v>
      </c>
      <c r="AJ25" s="70">
        <f>SUM(AJ4:AJ24)</f>
        <v>74679</v>
      </c>
      <c r="AK25" s="75">
        <f t="shared" si="19"/>
        <v>20.207544106505033</v>
      </c>
      <c r="AL25" s="73">
        <f>SUM(AL4:AL24)</f>
        <v>160914</v>
      </c>
      <c r="AM25" s="79">
        <f>SUM(AM4:AM24)</f>
        <v>109631</v>
      </c>
      <c r="AN25" s="71">
        <f t="shared" si="7"/>
        <v>68.13018133910039</v>
      </c>
      <c r="AO25" s="79">
        <f>SUM(AO4:AO24)</f>
        <v>259005</v>
      </c>
      <c r="AP25" s="75">
        <f t="shared" si="17"/>
        <v>23.625160766571497</v>
      </c>
      <c r="AQ25" s="73">
        <f>SUM(AQ4:AQ24)</f>
        <v>27437</v>
      </c>
      <c r="AR25" s="79">
        <f>SUM(AR4:AR24)</f>
        <v>11499</v>
      </c>
      <c r="AS25" s="205">
        <f t="shared" si="20"/>
        <v>41.91055873455552</v>
      </c>
      <c r="AT25" s="79">
        <f>SUM(AT4:AT24)</f>
        <v>17371</v>
      </c>
      <c r="AU25" s="75">
        <f t="shared" si="21"/>
        <v>15.106531002695887</v>
      </c>
      <c r="AV25" s="76">
        <f>SUM(AV4:AV24)</f>
        <v>5190</v>
      </c>
      <c r="AW25" s="80"/>
      <c r="AX25" s="80"/>
      <c r="AY25" s="80"/>
      <c r="AZ25" s="77"/>
      <c r="BA25" s="76">
        <f>SUM(BA4:BA24)</f>
        <v>4532</v>
      </c>
      <c r="BB25" s="80"/>
      <c r="BC25" s="80"/>
      <c r="BD25" s="80"/>
      <c r="BE25" s="81"/>
      <c r="BF25" s="521">
        <f>SUM(BF4:BF24)</f>
        <v>4966</v>
      </c>
      <c r="BG25" s="79">
        <f>SUM(BG4:BG24)</f>
        <v>150</v>
      </c>
      <c r="BH25" s="71">
        <f>BG25/BF25*100</f>
        <v>3.020539669754329</v>
      </c>
      <c r="BI25" s="79">
        <f>SUM(BI4:BI24)</f>
        <v>325</v>
      </c>
      <c r="BJ25" s="72">
        <f>BI25/BG25*10</f>
        <v>21.666666666666664</v>
      </c>
      <c r="BK25" s="521">
        <f>SUM(BK4:BK24)</f>
        <v>1477</v>
      </c>
      <c r="BL25" s="230">
        <f>SUM(BL4:BL24)</f>
        <v>620</v>
      </c>
      <c r="BM25" s="71">
        <f>BL25/BK25*100</f>
        <v>41.97698036560596</v>
      </c>
      <c r="BN25" s="230">
        <f>SUM(BN4:BN24)</f>
        <v>1216</v>
      </c>
      <c r="BO25" s="75">
        <f>BN25/BL25*10</f>
        <v>19.612903225806452</v>
      </c>
      <c r="BP25" s="82">
        <f>SUM(BP4:BP24)</f>
        <v>303</v>
      </c>
      <c r="BQ25" s="66"/>
      <c r="BR25" s="66"/>
      <c r="BS25" s="66"/>
      <c r="BT25" s="67"/>
      <c r="BU25" s="82">
        <f>SUM(BU5:BU24)</f>
        <v>1374</v>
      </c>
      <c r="BV25" s="66"/>
      <c r="BW25" s="66"/>
      <c r="BX25" s="66"/>
      <c r="BY25" s="67"/>
      <c r="BZ25" s="82">
        <f>SUM(BZ4:BZ24)</f>
        <v>1245</v>
      </c>
      <c r="CA25" s="83"/>
      <c r="CB25" s="83"/>
      <c r="CC25" s="83"/>
      <c r="CD25" s="84"/>
      <c r="CE25" s="73">
        <f>SUM(CE4:CE24)</f>
        <v>0</v>
      </c>
      <c r="CF25" s="79">
        <f>SUM(CF4:CF24)</f>
        <v>0</v>
      </c>
      <c r="CG25" s="71" t="e">
        <f>CF25/CE25*100</f>
        <v>#DIV/0!</v>
      </c>
      <c r="CH25" s="79">
        <f>SUM(CH4:CH24)</f>
        <v>0</v>
      </c>
      <c r="CI25" s="75" t="e">
        <f>CH25/CF25*10</f>
        <v>#DIV/0!</v>
      </c>
    </row>
    <row r="26" spans="1:87" s="22" customFormat="1" ht="16.5" thickBot="1">
      <c r="A26" s="85" t="s">
        <v>16</v>
      </c>
      <c r="B26" s="86">
        <v>11081</v>
      </c>
      <c r="C26" s="21">
        <v>594873</v>
      </c>
      <c r="D26" s="206">
        <v>436201</v>
      </c>
      <c r="E26" s="115">
        <v>73.32674369151061</v>
      </c>
      <c r="F26" s="206">
        <v>993355</v>
      </c>
      <c r="G26" s="87">
        <v>22.772873056228665</v>
      </c>
      <c r="H26" s="88">
        <v>268604</v>
      </c>
      <c r="I26" s="207">
        <v>259855</v>
      </c>
      <c r="J26" s="89">
        <v>96.74278864052658</v>
      </c>
      <c r="K26" s="207">
        <v>655914</v>
      </c>
      <c r="L26" s="90">
        <v>25.241538550345382</v>
      </c>
      <c r="M26" s="100">
        <v>16834</v>
      </c>
      <c r="N26" s="101">
        <v>15217</v>
      </c>
      <c r="O26" s="101">
        <v>90.39443982416539</v>
      </c>
      <c r="P26" s="101">
        <v>35454</v>
      </c>
      <c r="Q26" s="102">
        <v>23.298941972793585</v>
      </c>
      <c r="R26" s="238">
        <v>840</v>
      </c>
      <c r="S26" s="239">
        <v>840</v>
      </c>
      <c r="T26" s="240">
        <v>100</v>
      </c>
      <c r="U26" s="241">
        <v>1183</v>
      </c>
      <c r="V26" s="242">
        <v>14.083333333333334</v>
      </c>
      <c r="W26" s="92">
        <v>50</v>
      </c>
      <c r="X26" s="93">
        <v>0</v>
      </c>
      <c r="Y26" s="93">
        <v>0</v>
      </c>
      <c r="Z26" s="93">
        <v>0</v>
      </c>
      <c r="AA26" s="116">
        <v>0</v>
      </c>
      <c r="AB26" s="92">
        <v>16806</v>
      </c>
      <c r="AC26" s="93">
        <v>11865</v>
      </c>
      <c r="AD26" s="93">
        <v>70.599785790789</v>
      </c>
      <c r="AE26" s="93">
        <v>14788</v>
      </c>
      <c r="AF26" s="94">
        <v>12.46354825115887</v>
      </c>
      <c r="AG26" s="92">
        <v>113874</v>
      </c>
      <c r="AH26" s="93">
        <v>40998</v>
      </c>
      <c r="AI26" s="93">
        <v>36.00295062964329</v>
      </c>
      <c r="AJ26" s="93">
        <v>80200</v>
      </c>
      <c r="AK26" s="94">
        <v>19.561929850236595</v>
      </c>
      <c r="AL26" s="92">
        <v>129533</v>
      </c>
      <c r="AM26" s="93">
        <v>89040</v>
      </c>
      <c r="AN26" s="93">
        <v>68.73924019361861</v>
      </c>
      <c r="AO26" s="93">
        <v>179806</v>
      </c>
      <c r="AP26" s="94">
        <v>20.19384546271339</v>
      </c>
      <c r="AQ26" s="92">
        <v>31945</v>
      </c>
      <c r="AR26" s="93">
        <v>17483</v>
      </c>
      <c r="AS26" s="93">
        <v>54.728439505399905</v>
      </c>
      <c r="AT26" s="93">
        <v>24842</v>
      </c>
      <c r="AU26" s="94">
        <v>14.209231825201625</v>
      </c>
      <c r="AV26" s="91">
        <v>3346</v>
      </c>
      <c r="AW26" s="83"/>
      <c r="AX26" s="83"/>
      <c r="AY26" s="83"/>
      <c r="AZ26" s="95"/>
      <c r="BA26" s="91">
        <v>1946</v>
      </c>
      <c r="BB26" s="83"/>
      <c r="BC26" s="83"/>
      <c r="BD26" s="83"/>
      <c r="BE26" s="95"/>
      <c r="BF26" s="518">
        <v>6239</v>
      </c>
      <c r="BG26" s="519">
        <v>200</v>
      </c>
      <c r="BH26" s="519">
        <v>3.205641929796442</v>
      </c>
      <c r="BI26" s="519">
        <v>260</v>
      </c>
      <c r="BJ26" s="520">
        <v>13</v>
      </c>
      <c r="BK26" s="526">
        <v>1581</v>
      </c>
      <c r="BL26" s="115">
        <v>503</v>
      </c>
      <c r="BM26" s="115">
        <v>31.81530676786844</v>
      </c>
      <c r="BN26" s="115">
        <v>787</v>
      </c>
      <c r="BO26" s="90">
        <v>15.646123260437378</v>
      </c>
      <c r="BP26" s="91">
        <v>1253</v>
      </c>
      <c r="BQ26" s="83"/>
      <c r="BR26" s="83"/>
      <c r="BS26" s="83"/>
      <c r="BT26" s="84"/>
      <c r="BU26" s="91">
        <v>1336</v>
      </c>
      <c r="BV26" s="83"/>
      <c r="BW26" s="83"/>
      <c r="BX26" s="83"/>
      <c r="BY26" s="84"/>
      <c r="BZ26" s="91">
        <v>1117</v>
      </c>
      <c r="CA26" s="54"/>
      <c r="CB26" s="54"/>
      <c r="CC26" s="54"/>
      <c r="CD26" s="56"/>
      <c r="CE26" s="96">
        <v>133117</v>
      </c>
      <c r="CF26" s="97">
        <v>0</v>
      </c>
      <c r="CG26" s="97">
        <v>0</v>
      </c>
      <c r="CH26" s="97">
        <v>0</v>
      </c>
      <c r="CI26" s="98">
        <v>0</v>
      </c>
    </row>
  </sheetData>
  <sheetProtection/>
  <mergeCells count="20"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22" max="2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8"/>
  <sheetViews>
    <sheetView view="pageBreakPreview" zoomScaleSheetLayoutView="100" zoomScalePageLayoutView="0" workbookViewId="0" topLeftCell="AB1">
      <selection activeCell="AC16" sqref="AC16"/>
    </sheetView>
  </sheetViews>
  <sheetFormatPr defaultColWidth="9.00390625" defaultRowHeight="12.75"/>
  <cols>
    <col min="1" max="1" width="25.25390625" style="22" customWidth="1"/>
    <col min="2" max="2" width="9.875" style="22" customWidth="1"/>
    <col min="3" max="3" width="7.625" style="22" customWidth="1"/>
    <col min="4" max="4" width="7.00390625" style="22" customWidth="1"/>
    <col min="5" max="5" width="7.625" style="22" hidden="1" customWidth="1"/>
    <col min="6" max="6" width="7.125" style="22" hidden="1" customWidth="1"/>
    <col min="7" max="7" width="6.875" style="22" hidden="1" customWidth="1"/>
    <col min="8" max="8" width="6.75390625" style="22" hidden="1" customWidth="1"/>
    <col min="9" max="9" width="6.125" style="22" hidden="1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8" width="6.00390625" style="0" customWidth="1"/>
    <col min="29" max="29" width="5.875" style="0" customWidth="1"/>
    <col min="30" max="30" width="6.25390625" style="0" customWidth="1"/>
    <col min="31" max="31" width="5.00390625" style="0" customWidth="1"/>
    <col min="32" max="32" width="7.75390625" style="0" customWidth="1"/>
    <col min="33" max="34" width="6.375" style="0" customWidth="1"/>
    <col min="35" max="36" width="7.00390625" style="0" customWidth="1"/>
    <col min="37" max="37" width="6.875" style="0" hidden="1" customWidth="1"/>
    <col min="38" max="40" width="3.875" style="0" hidden="1" customWidth="1"/>
    <col min="41" max="41" width="7.625" style="0" bestFit="1" customWidth="1"/>
    <col min="42" max="42" width="6.375" style="0" customWidth="1"/>
    <col min="43" max="43" width="6.00390625" style="0" customWidth="1"/>
    <col min="44" max="44" width="5.875" style="0" customWidth="1"/>
    <col min="45" max="45" width="6.375" style="0" customWidth="1"/>
    <col min="46" max="46" width="8.375" style="0" bestFit="1" customWidth="1"/>
    <col min="47" max="47" width="6.625" style="0" customWidth="1"/>
    <col min="48" max="48" width="8.375" style="0" customWidth="1"/>
    <col min="49" max="49" width="8.125" style="0" customWidth="1"/>
    <col min="50" max="50" width="8.625" style="0" customWidth="1"/>
    <col min="52" max="52" width="8.75390625" style="0" customWidth="1"/>
    <col min="53" max="53" width="7.25390625" style="0" customWidth="1"/>
    <col min="54" max="54" width="8.375" style="0" customWidth="1"/>
    <col min="55" max="55" width="9.25390625" style="0" bestFit="1" customWidth="1"/>
    <col min="56" max="56" width="6.875" style="0" hidden="1" customWidth="1"/>
    <col min="57" max="59" width="3.875" style="0" hidden="1" customWidth="1"/>
    <col min="60" max="60" width="9.25390625" style="0" hidden="1" customWidth="1"/>
  </cols>
  <sheetData>
    <row r="1" spans="1:60" s="22" customFormat="1" ht="36.75" customHeight="1" thickBot="1">
      <c r="A1" s="133"/>
      <c r="B1" s="553" t="s">
        <v>77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4"/>
      <c r="AF1" s="574"/>
      <c r="AG1" s="574"/>
      <c r="AH1" s="574"/>
      <c r="AI1" s="574"/>
      <c r="AJ1" s="574"/>
      <c r="AK1" s="208"/>
      <c r="AL1" s="208"/>
      <c r="AM1" s="208"/>
      <c r="AN1" s="208"/>
      <c r="AO1" s="208"/>
      <c r="AP1" s="571">
        <v>43700</v>
      </c>
      <c r="AQ1" s="571"/>
      <c r="AR1" s="572"/>
      <c r="AS1" s="572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</row>
    <row r="2" spans="1:60" s="22" customFormat="1" ht="22.5" customHeight="1" thickBot="1">
      <c r="A2" s="580" t="s">
        <v>17</v>
      </c>
      <c r="B2" s="583" t="s">
        <v>69</v>
      </c>
      <c r="C2" s="584"/>
      <c r="D2" s="585"/>
      <c r="E2" s="581" t="s">
        <v>27</v>
      </c>
      <c r="F2" s="581"/>
      <c r="G2" s="581"/>
      <c r="H2" s="581"/>
      <c r="I2" s="581"/>
      <c r="J2" s="575" t="s">
        <v>28</v>
      </c>
      <c r="K2" s="576"/>
      <c r="L2" s="576"/>
      <c r="M2" s="576"/>
      <c r="N2" s="576"/>
      <c r="O2" s="576" t="s">
        <v>70</v>
      </c>
      <c r="P2" s="576"/>
      <c r="Q2" s="576"/>
      <c r="R2" s="576"/>
      <c r="S2" s="576" t="s">
        <v>29</v>
      </c>
      <c r="T2" s="576"/>
      <c r="U2" s="576"/>
      <c r="V2" s="576"/>
      <c r="W2" s="576" t="s">
        <v>30</v>
      </c>
      <c r="X2" s="576"/>
      <c r="Y2" s="576"/>
      <c r="Z2" s="576"/>
      <c r="AA2" s="582" t="s">
        <v>31</v>
      </c>
      <c r="AB2" s="579"/>
      <c r="AC2" s="579"/>
      <c r="AD2" s="579"/>
      <c r="AE2" s="579"/>
      <c r="AF2" s="579" t="s">
        <v>32</v>
      </c>
      <c r="AG2" s="579"/>
      <c r="AH2" s="579"/>
      <c r="AI2" s="579"/>
      <c r="AJ2" s="579"/>
      <c r="AK2" s="577" t="s">
        <v>71</v>
      </c>
      <c r="AL2" s="577"/>
      <c r="AM2" s="577"/>
      <c r="AN2" s="578"/>
      <c r="AO2" s="579" t="s">
        <v>33</v>
      </c>
      <c r="AP2" s="579"/>
      <c r="AQ2" s="579"/>
      <c r="AR2" s="579"/>
      <c r="AS2" s="579"/>
      <c r="AT2" s="579" t="s">
        <v>34</v>
      </c>
      <c r="AU2" s="579"/>
      <c r="AV2" s="579"/>
      <c r="AW2" s="579"/>
      <c r="AX2" s="579"/>
      <c r="AY2" s="579" t="s">
        <v>35</v>
      </c>
      <c r="AZ2" s="579"/>
      <c r="BA2" s="579"/>
      <c r="BB2" s="579"/>
      <c r="BC2" s="579"/>
      <c r="BD2" s="575" t="s">
        <v>72</v>
      </c>
      <c r="BE2" s="576"/>
      <c r="BF2" s="576"/>
      <c r="BG2" s="576"/>
      <c r="BH2" s="576"/>
    </row>
    <row r="3" spans="1:60" s="22" customFormat="1" ht="117" customHeight="1" thickBot="1">
      <c r="A3" s="580"/>
      <c r="B3" s="23" t="s">
        <v>36</v>
      </c>
      <c r="C3" s="24" t="s">
        <v>37</v>
      </c>
      <c r="D3" s="24" t="s">
        <v>1</v>
      </c>
      <c r="E3" s="528" t="s">
        <v>36</v>
      </c>
      <c r="F3" s="529" t="s">
        <v>37</v>
      </c>
      <c r="G3" s="529" t="s">
        <v>1</v>
      </c>
      <c r="H3" s="529" t="s">
        <v>38</v>
      </c>
      <c r="I3" s="530" t="s">
        <v>39</v>
      </c>
      <c r="J3" s="26" t="s">
        <v>36</v>
      </c>
      <c r="K3" s="27" t="s">
        <v>40</v>
      </c>
      <c r="L3" s="1" t="s">
        <v>1</v>
      </c>
      <c r="M3" s="27" t="s">
        <v>41</v>
      </c>
      <c r="N3" s="27" t="s">
        <v>39</v>
      </c>
      <c r="O3" s="27" t="s">
        <v>36</v>
      </c>
      <c r="P3" s="27" t="s">
        <v>40</v>
      </c>
      <c r="Q3" s="27" t="s">
        <v>41</v>
      </c>
      <c r="R3" s="27" t="s">
        <v>39</v>
      </c>
      <c r="S3" s="27" t="s">
        <v>36</v>
      </c>
      <c r="T3" s="27" t="s">
        <v>40</v>
      </c>
      <c r="U3" s="27" t="s">
        <v>41</v>
      </c>
      <c r="V3" s="27" t="s">
        <v>42</v>
      </c>
      <c r="W3" s="27" t="s">
        <v>36</v>
      </c>
      <c r="X3" s="27" t="s">
        <v>40</v>
      </c>
      <c r="Y3" s="27" t="s">
        <v>41</v>
      </c>
      <c r="Z3" s="531" t="s">
        <v>39</v>
      </c>
      <c r="AA3" s="23" t="s">
        <v>36</v>
      </c>
      <c r="AB3" s="24" t="s">
        <v>40</v>
      </c>
      <c r="AC3" s="24" t="s">
        <v>1</v>
      </c>
      <c r="AD3" s="24" t="s">
        <v>41</v>
      </c>
      <c r="AE3" s="25" t="s">
        <v>39</v>
      </c>
      <c r="AF3" s="23" t="s">
        <v>43</v>
      </c>
      <c r="AG3" s="24" t="s">
        <v>40</v>
      </c>
      <c r="AH3" s="24" t="s">
        <v>1</v>
      </c>
      <c r="AI3" s="24" t="s">
        <v>41</v>
      </c>
      <c r="AJ3" s="24" t="s">
        <v>39</v>
      </c>
      <c r="AK3" s="27" t="s">
        <v>36</v>
      </c>
      <c r="AL3" s="27" t="s">
        <v>40</v>
      </c>
      <c r="AM3" s="27" t="s">
        <v>41</v>
      </c>
      <c r="AN3" s="258" t="s">
        <v>39</v>
      </c>
      <c r="AO3" s="23" t="s">
        <v>36</v>
      </c>
      <c r="AP3" s="24" t="s">
        <v>40</v>
      </c>
      <c r="AQ3" s="24" t="s">
        <v>1</v>
      </c>
      <c r="AR3" s="24" t="s">
        <v>41</v>
      </c>
      <c r="AS3" s="25" t="s">
        <v>39</v>
      </c>
      <c r="AT3" s="23" t="s">
        <v>43</v>
      </c>
      <c r="AU3" s="24" t="s">
        <v>40</v>
      </c>
      <c r="AV3" s="24" t="s">
        <v>1</v>
      </c>
      <c r="AW3" s="24" t="s">
        <v>41</v>
      </c>
      <c r="AX3" s="25" t="s">
        <v>39</v>
      </c>
      <c r="AY3" s="23" t="s">
        <v>43</v>
      </c>
      <c r="AZ3" s="24" t="s">
        <v>40</v>
      </c>
      <c r="BA3" s="24" t="s">
        <v>1</v>
      </c>
      <c r="BB3" s="24" t="s">
        <v>41</v>
      </c>
      <c r="BC3" s="25" t="s">
        <v>39</v>
      </c>
      <c r="BD3" s="26" t="s">
        <v>43</v>
      </c>
      <c r="BE3" s="27" t="s">
        <v>40</v>
      </c>
      <c r="BF3" s="27" t="s">
        <v>1</v>
      </c>
      <c r="BG3" s="27" t="s">
        <v>41</v>
      </c>
      <c r="BH3" s="27" t="s">
        <v>39</v>
      </c>
    </row>
    <row r="4" spans="1:60" s="22" customFormat="1" ht="21" customHeight="1">
      <c r="A4" s="6" t="s">
        <v>2</v>
      </c>
      <c r="B4" s="8">
        <f>E4+J4+O4+S4+W4+AA4+AF4+AK4</f>
        <v>255</v>
      </c>
      <c r="C4" s="209">
        <f>F4+K4+P4+T4+X4+AB4+AG4+AL4</f>
        <v>0</v>
      </c>
      <c r="D4" s="10">
        <f>C4/B4*100</f>
        <v>0</v>
      </c>
      <c r="E4" s="11"/>
      <c r="F4" s="210"/>
      <c r="G4" s="211"/>
      <c r="H4" s="212"/>
      <c r="I4" s="213"/>
      <c r="J4" s="28">
        <v>255</v>
      </c>
      <c r="K4" s="29"/>
      <c r="L4" s="30"/>
      <c r="M4" s="29"/>
      <c r="N4" s="29"/>
      <c r="O4" s="29">
        <v>0</v>
      </c>
      <c r="P4" s="29"/>
      <c r="Q4" s="29"/>
      <c r="R4" s="29"/>
      <c r="S4" s="29">
        <v>0</v>
      </c>
      <c r="T4" s="29"/>
      <c r="U4" s="29"/>
      <c r="V4" s="29"/>
      <c r="W4" s="29">
        <v>0</v>
      </c>
      <c r="X4" s="29"/>
      <c r="Y4" s="29"/>
      <c r="Z4" s="29"/>
      <c r="AA4" s="117">
        <v>0</v>
      </c>
      <c r="AB4" s="117"/>
      <c r="AC4" s="117"/>
      <c r="AD4" s="117"/>
      <c r="AE4" s="127"/>
      <c r="AF4" s="532">
        <v>0</v>
      </c>
      <c r="AG4" s="117"/>
      <c r="AH4" s="117"/>
      <c r="AI4" s="117"/>
      <c r="AJ4" s="117"/>
      <c r="AK4" s="29">
        <v>0</v>
      </c>
      <c r="AL4" s="29"/>
      <c r="AM4" s="29"/>
      <c r="AN4" s="255"/>
      <c r="AO4" s="256">
        <v>0</v>
      </c>
      <c r="AP4" s="117"/>
      <c r="AQ4" s="117"/>
      <c r="AR4" s="117"/>
      <c r="AS4" s="127"/>
      <c r="AT4" s="256">
        <v>0</v>
      </c>
      <c r="AU4" s="117"/>
      <c r="AV4" s="117"/>
      <c r="AW4" s="117"/>
      <c r="AX4" s="127"/>
      <c r="AY4" s="11"/>
      <c r="AZ4" s="120"/>
      <c r="BA4" s="120"/>
      <c r="BB4" s="120"/>
      <c r="BC4" s="121"/>
      <c r="BD4" s="106">
        <v>0</v>
      </c>
      <c r="BE4" s="29"/>
      <c r="BF4" s="31"/>
      <c r="BG4" s="29"/>
      <c r="BH4" s="29"/>
    </row>
    <row r="5" spans="1:60" s="22" customFormat="1" ht="15.75">
      <c r="A5" s="5" t="s">
        <v>18</v>
      </c>
      <c r="B5" s="9">
        <f aca="true" t="shared" si="0" ref="B5:B24">E5+J5+O5+S5+W5+AA5+AF5+AK5</f>
        <v>8552</v>
      </c>
      <c r="C5" s="214">
        <f aca="true" t="shared" si="1" ref="C5:C24">F5+K5+P5+T5+X5+AB5+AG5+AL5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29">
        <f>H5/F5*10</f>
        <v>16.25874125874126</v>
      </c>
      <c r="J5" s="28">
        <v>6514</v>
      </c>
      <c r="K5" s="29"/>
      <c r="L5" s="2"/>
      <c r="M5" s="29"/>
      <c r="N5" s="31">
        <f aca="true" t="shared" si="3" ref="N5:N24">IF(M5&gt;0,M5/K5*10,"")</f>
      </c>
      <c r="O5" s="32">
        <v>0</v>
      </c>
      <c r="P5" s="32"/>
      <c r="Q5" s="32"/>
      <c r="R5" s="29"/>
      <c r="S5" s="32">
        <v>0</v>
      </c>
      <c r="T5" s="32"/>
      <c r="U5" s="32"/>
      <c r="V5" s="29"/>
      <c r="W5" s="32">
        <v>0</v>
      </c>
      <c r="X5" s="32"/>
      <c r="Y5" s="32"/>
      <c r="Z5" s="31"/>
      <c r="AA5" s="32">
        <v>50</v>
      </c>
      <c r="AB5" s="32"/>
      <c r="AC5" s="226"/>
      <c r="AD5" s="32"/>
      <c r="AE5" s="128"/>
      <c r="AF5" s="125">
        <v>844</v>
      </c>
      <c r="AG5" s="33"/>
      <c r="AH5" s="33"/>
      <c r="AI5" s="33"/>
      <c r="AJ5" s="34"/>
      <c r="AK5" s="29">
        <v>0</v>
      </c>
      <c r="AL5" s="29"/>
      <c r="AM5" s="29"/>
      <c r="AN5" s="255"/>
      <c r="AO5" s="122">
        <v>0</v>
      </c>
      <c r="AP5" s="29"/>
      <c r="AQ5" s="29"/>
      <c r="AR5" s="29"/>
      <c r="AS5" s="128"/>
      <c r="AT5" s="122">
        <v>12</v>
      </c>
      <c r="AU5" s="29"/>
      <c r="AV5" s="29"/>
      <c r="AW5" s="29"/>
      <c r="AX5" s="111">
        <f aca="true" t="shared" si="4" ref="AX5:AX20">IF(AW5&gt;0,AW5/AU5*10,"")</f>
      </c>
      <c r="AY5" s="122">
        <v>0</v>
      </c>
      <c r="AZ5" s="29"/>
      <c r="BA5" s="29"/>
      <c r="BB5" s="29"/>
      <c r="BC5" s="110">
        <f aca="true" t="shared" si="5" ref="BC5:BC24">IF(BB5&gt;0,BB5/AZ5*10,"")</f>
      </c>
      <c r="BD5" s="106">
        <v>0</v>
      </c>
      <c r="BE5" s="29"/>
      <c r="BF5" s="31"/>
      <c r="BG5" s="29"/>
      <c r="BH5" s="29"/>
    </row>
    <row r="6" spans="1:60" s="22" customFormat="1" ht="15.75">
      <c r="A6" s="5" t="s">
        <v>19</v>
      </c>
      <c r="B6" s="9">
        <f t="shared" si="0"/>
        <v>5823</v>
      </c>
      <c r="C6" s="214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29"/>
      <c r="J6" s="28">
        <v>4997</v>
      </c>
      <c r="K6" s="29"/>
      <c r="L6" s="2"/>
      <c r="M6" s="29"/>
      <c r="N6" s="31">
        <f t="shared" si="3"/>
      </c>
      <c r="O6" s="32">
        <v>0</v>
      </c>
      <c r="P6" s="32"/>
      <c r="Q6" s="32"/>
      <c r="R6" s="29"/>
      <c r="S6" s="32">
        <v>150</v>
      </c>
      <c r="T6" s="32"/>
      <c r="U6" s="32"/>
      <c r="V6" s="29"/>
      <c r="W6" s="32">
        <v>233</v>
      </c>
      <c r="X6" s="32"/>
      <c r="Y6" s="32"/>
      <c r="Z6" s="31"/>
      <c r="AA6" s="29">
        <v>393</v>
      </c>
      <c r="AB6" s="29"/>
      <c r="AC6" s="31"/>
      <c r="AD6" s="29"/>
      <c r="AE6" s="128"/>
      <c r="AF6" s="126">
        <v>50</v>
      </c>
      <c r="AG6" s="3"/>
      <c r="AH6" s="3"/>
      <c r="AI6" s="3"/>
      <c r="AJ6" s="35"/>
      <c r="AK6" s="29">
        <v>0</v>
      </c>
      <c r="AL6" s="29"/>
      <c r="AM6" s="29"/>
      <c r="AN6" s="255"/>
      <c r="AO6" s="122">
        <v>545</v>
      </c>
      <c r="AP6" s="29"/>
      <c r="AQ6" s="29"/>
      <c r="AR6" s="29"/>
      <c r="AS6" s="128"/>
      <c r="AT6" s="122">
        <v>101</v>
      </c>
      <c r="AU6" s="29"/>
      <c r="AV6" s="29"/>
      <c r="AW6" s="29"/>
      <c r="AX6" s="111">
        <f t="shared" si="4"/>
      </c>
      <c r="AY6" s="122">
        <v>909</v>
      </c>
      <c r="AZ6" s="29"/>
      <c r="BA6" s="29"/>
      <c r="BB6" s="29"/>
      <c r="BC6" s="110">
        <f t="shared" si="5"/>
      </c>
      <c r="BD6" s="107">
        <v>0</v>
      </c>
      <c r="BE6" s="29"/>
      <c r="BF6" s="31"/>
      <c r="BG6" s="29"/>
      <c r="BH6" s="4"/>
    </row>
    <row r="7" spans="1:60" s="22" customFormat="1" ht="15.75">
      <c r="A7" s="5" t="s">
        <v>3</v>
      </c>
      <c r="B7" s="9">
        <f t="shared" si="0"/>
        <v>1049</v>
      </c>
      <c r="C7" s="214">
        <f t="shared" si="1"/>
        <v>1049</v>
      </c>
      <c r="D7" s="12">
        <f t="shared" si="2"/>
        <v>100</v>
      </c>
      <c r="E7" s="14">
        <v>249</v>
      </c>
      <c r="F7" s="4">
        <v>249</v>
      </c>
      <c r="G7" s="2">
        <f>F7/E7*100</f>
        <v>100</v>
      </c>
      <c r="H7" s="4">
        <v>40</v>
      </c>
      <c r="I7" s="129">
        <f>H7/F7*10</f>
        <v>1.606425702811245</v>
      </c>
      <c r="J7" s="28">
        <v>0</v>
      </c>
      <c r="K7" s="29"/>
      <c r="L7" s="2"/>
      <c r="M7" s="29"/>
      <c r="N7" s="31">
        <f t="shared" si="3"/>
      </c>
      <c r="O7" s="32">
        <v>0</v>
      </c>
      <c r="P7" s="32"/>
      <c r="Q7" s="32"/>
      <c r="R7" s="29"/>
      <c r="S7" s="32">
        <v>0</v>
      </c>
      <c r="T7" s="32"/>
      <c r="U7" s="32"/>
      <c r="V7" s="29"/>
      <c r="W7" s="32">
        <v>0</v>
      </c>
      <c r="X7" s="32"/>
      <c r="Y7" s="32"/>
      <c r="Z7" s="31"/>
      <c r="AA7" s="29">
        <v>500</v>
      </c>
      <c r="AB7" s="29">
        <v>500</v>
      </c>
      <c r="AC7" s="31">
        <f>AB7/AA7*100</f>
        <v>100</v>
      </c>
      <c r="AD7" s="29">
        <v>250</v>
      </c>
      <c r="AE7" s="111">
        <f>AD7/AB7*10</f>
        <v>5</v>
      </c>
      <c r="AF7" s="126">
        <v>300</v>
      </c>
      <c r="AG7" s="3">
        <v>300</v>
      </c>
      <c r="AH7" s="3">
        <f>AG7/AF7*100</f>
        <v>100</v>
      </c>
      <c r="AI7" s="3">
        <v>240</v>
      </c>
      <c r="AJ7" s="35">
        <f>AI7/AG7*10</f>
        <v>8</v>
      </c>
      <c r="AK7" s="29">
        <v>0</v>
      </c>
      <c r="AL7" s="29"/>
      <c r="AM7" s="29"/>
      <c r="AN7" s="255"/>
      <c r="AO7" s="122">
        <v>0</v>
      </c>
      <c r="AP7" s="29"/>
      <c r="AQ7" s="29"/>
      <c r="AR7" s="29"/>
      <c r="AS7" s="128"/>
      <c r="AT7" s="122">
        <v>0</v>
      </c>
      <c r="AU7" s="29"/>
      <c r="AV7" s="29"/>
      <c r="AW7" s="29"/>
      <c r="AX7" s="111">
        <f t="shared" si="4"/>
      </c>
      <c r="AY7" s="122">
        <v>0</v>
      </c>
      <c r="AZ7" s="29"/>
      <c r="BA7" s="29"/>
      <c r="BB7" s="29"/>
      <c r="BC7" s="110">
        <f t="shared" si="5"/>
      </c>
      <c r="BD7" s="106">
        <v>0</v>
      </c>
      <c r="BE7" s="29"/>
      <c r="BF7" s="31"/>
      <c r="BG7" s="29"/>
      <c r="BH7" s="29"/>
    </row>
    <row r="8" spans="1:60" s="22" customFormat="1" ht="15.75">
      <c r="A8" s="7" t="s">
        <v>4</v>
      </c>
      <c r="B8" s="9">
        <f t="shared" si="0"/>
        <v>16552</v>
      </c>
      <c r="C8" s="214">
        <f t="shared" si="1"/>
        <v>2115</v>
      </c>
      <c r="D8" s="12">
        <f t="shared" si="2"/>
        <v>12.77791203479942</v>
      </c>
      <c r="E8" s="14">
        <v>1832</v>
      </c>
      <c r="F8" s="4">
        <v>1832</v>
      </c>
      <c r="G8" s="2">
        <f>F8/E8*100</f>
        <v>100</v>
      </c>
      <c r="H8" s="4">
        <v>2241</v>
      </c>
      <c r="I8" s="129">
        <f>H8/F8*10</f>
        <v>12.232532751091703</v>
      </c>
      <c r="J8" s="28">
        <v>10560</v>
      </c>
      <c r="K8" s="29"/>
      <c r="L8" s="2"/>
      <c r="M8" s="29"/>
      <c r="N8" s="31">
        <f t="shared" si="3"/>
      </c>
      <c r="O8" s="32">
        <v>0</v>
      </c>
      <c r="P8" s="32"/>
      <c r="Q8" s="32"/>
      <c r="R8" s="29"/>
      <c r="S8" s="32">
        <v>170</v>
      </c>
      <c r="T8" s="32"/>
      <c r="U8" s="32"/>
      <c r="V8" s="29"/>
      <c r="W8" s="32">
        <v>1657</v>
      </c>
      <c r="X8" s="32"/>
      <c r="Y8" s="32"/>
      <c r="Z8" s="31"/>
      <c r="AA8" s="29">
        <v>1726</v>
      </c>
      <c r="AB8" s="29">
        <v>283</v>
      </c>
      <c r="AC8" s="31">
        <f>AB8/AA8*100</f>
        <v>16.396292004634994</v>
      </c>
      <c r="AD8" s="29">
        <v>77</v>
      </c>
      <c r="AE8" s="111">
        <f>AD8/AB8*10</f>
        <v>2.7208480565371023</v>
      </c>
      <c r="AF8" s="126">
        <v>607</v>
      </c>
      <c r="AG8" s="3"/>
      <c r="AH8" s="3"/>
      <c r="AI8" s="3"/>
      <c r="AJ8" s="35"/>
      <c r="AK8" s="29">
        <v>0</v>
      </c>
      <c r="AL8" s="29"/>
      <c r="AM8" s="29"/>
      <c r="AN8" s="255"/>
      <c r="AO8" s="122">
        <v>0</v>
      </c>
      <c r="AP8" s="29"/>
      <c r="AQ8" s="29"/>
      <c r="AR8" s="29"/>
      <c r="AS8" s="128"/>
      <c r="AT8" s="122">
        <v>81</v>
      </c>
      <c r="AU8" s="29"/>
      <c r="AV8" s="29"/>
      <c r="AW8" s="29"/>
      <c r="AX8" s="111">
        <f t="shared" si="4"/>
      </c>
      <c r="AY8" s="122">
        <v>187</v>
      </c>
      <c r="AZ8" s="29"/>
      <c r="BA8" s="29"/>
      <c r="BB8" s="29"/>
      <c r="BC8" s="110">
        <f t="shared" si="5"/>
      </c>
      <c r="BD8" s="107">
        <v>0</v>
      </c>
      <c r="BE8" s="29"/>
      <c r="BF8" s="31"/>
      <c r="BG8" s="29"/>
      <c r="BH8" s="4"/>
    </row>
    <row r="9" spans="1:60" s="22" customFormat="1" ht="15.75">
      <c r="A9" s="5" t="s">
        <v>20</v>
      </c>
      <c r="B9" s="9">
        <f t="shared" si="0"/>
        <v>8573</v>
      </c>
      <c r="C9" s="214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29"/>
      <c r="J9" s="28">
        <v>8317</v>
      </c>
      <c r="K9" s="29"/>
      <c r="L9" s="2"/>
      <c r="M9" s="29"/>
      <c r="N9" s="31">
        <f t="shared" si="3"/>
      </c>
      <c r="O9" s="32">
        <v>0</v>
      </c>
      <c r="P9" s="32"/>
      <c r="Q9" s="32"/>
      <c r="R9" s="29"/>
      <c r="S9" s="32">
        <v>0</v>
      </c>
      <c r="T9" s="32"/>
      <c r="U9" s="32"/>
      <c r="V9" s="29"/>
      <c r="W9" s="32">
        <v>0</v>
      </c>
      <c r="X9" s="32"/>
      <c r="Y9" s="32"/>
      <c r="Z9" s="31"/>
      <c r="AA9" s="29">
        <v>0</v>
      </c>
      <c r="AB9" s="29"/>
      <c r="AC9" s="31"/>
      <c r="AD9" s="29"/>
      <c r="AE9" s="111"/>
      <c r="AF9" s="126">
        <v>256</v>
      </c>
      <c r="AG9" s="3"/>
      <c r="AH9" s="3"/>
      <c r="AI9" s="3"/>
      <c r="AJ9" s="35"/>
      <c r="AK9" s="29">
        <v>0</v>
      </c>
      <c r="AL9" s="29"/>
      <c r="AM9" s="29"/>
      <c r="AN9" s="255"/>
      <c r="AO9" s="122">
        <v>600</v>
      </c>
      <c r="AP9" s="29"/>
      <c r="AQ9" s="29"/>
      <c r="AR9" s="29"/>
      <c r="AS9" s="128"/>
      <c r="AT9" s="122">
        <v>3</v>
      </c>
      <c r="AU9" s="29"/>
      <c r="AV9" s="29"/>
      <c r="AW9" s="29"/>
      <c r="AX9" s="111">
        <f t="shared" si="4"/>
      </c>
      <c r="AY9" s="122">
        <v>0</v>
      </c>
      <c r="AZ9" s="29"/>
      <c r="BA9" s="29"/>
      <c r="BB9" s="29"/>
      <c r="BC9" s="110">
        <f t="shared" si="5"/>
      </c>
      <c r="BD9" s="106">
        <v>0</v>
      </c>
      <c r="BE9" s="29"/>
      <c r="BF9" s="31"/>
      <c r="BG9" s="29"/>
      <c r="BH9" s="29"/>
    </row>
    <row r="10" spans="1:60" s="22" customFormat="1" ht="15.75">
      <c r="A10" s="5" t="s">
        <v>5</v>
      </c>
      <c r="B10" s="9">
        <f t="shared" si="0"/>
        <v>21924</v>
      </c>
      <c r="C10" s="214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29"/>
      <c r="J10" s="28">
        <v>17655</v>
      </c>
      <c r="K10" s="29"/>
      <c r="L10" s="2"/>
      <c r="M10" s="29"/>
      <c r="N10" s="31">
        <f t="shared" si="3"/>
      </c>
      <c r="O10" s="32">
        <v>0</v>
      </c>
      <c r="P10" s="32"/>
      <c r="Q10" s="32"/>
      <c r="R10" s="29"/>
      <c r="S10" s="32">
        <v>1244</v>
      </c>
      <c r="T10" s="32"/>
      <c r="U10" s="32"/>
      <c r="V10" s="29"/>
      <c r="W10" s="29">
        <v>2145</v>
      </c>
      <c r="X10" s="29"/>
      <c r="Y10" s="29"/>
      <c r="Z10" s="31"/>
      <c r="AA10" s="29">
        <v>880</v>
      </c>
      <c r="AB10" s="29"/>
      <c r="AC10" s="31"/>
      <c r="AD10" s="29"/>
      <c r="AE10" s="111"/>
      <c r="AF10" s="126">
        <v>0</v>
      </c>
      <c r="AG10" s="3"/>
      <c r="AH10" s="3"/>
      <c r="AI10" s="3"/>
      <c r="AJ10" s="35"/>
      <c r="AK10" s="29">
        <v>0</v>
      </c>
      <c r="AL10" s="29"/>
      <c r="AM10" s="29"/>
      <c r="AN10" s="255"/>
      <c r="AO10" s="122">
        <v>484</v>
      </c>
      <c r="AP10" s="29"/>
      <c r="AQ10" s="29"/>
      <c r="AR10" s="29"/>
      <c r="AS10" s="128"/>
      <c r="AT10" s="122">
        <v>14.4</v>
      </c>
      <c r="AU10" s="29"/>
      <c r="AV10" s="29"/>
      <c r="AW10" s="29"/>
      <c r="AX10" s="111">
        <f t="shared" si="4"/>
      </c>
      <c r="AY10" s="122">
        <v>20.6</v>
      </c>
      <c r="AZ10" s="29"/>
      <c r="BA10" s="29"/>
      <c r="BB10" s="29"/>
      <c r="BC10" s="110">
        <f t="shared" si="5"/>
      </c>
      <c r="BD10" s="106">
        <v>0</v>
      </c>
      <c r="BE10" s="29"/>
      <c r="BF10" s="31"/>
      <c r="BG10" s="29"/>
      <c r="BH10" s="29"/>
    </row>
    <row r="11" spans="1:60" s="22" customFormat="1" ht="15.75">
      <c r="A11" s="5" t="s">
        <v>6</v>
      </c>
      <c r="B11" s="9">
        <f t="shared" si="0"/>
        <v>33644</v>
      </c>
      <c r="C11" s="214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29"/>
      <c r="J11" s="28">
        <v>31181</v>
      </c>
      <c r="K11" s="29"/>
      <c r="L11" s="2"/>
      <c r="M11" s="29"/>
      <c r="N11" s="31">
        <f t="shared" si="3"/>
      </c>
      <c r="O11" s="32">
        <v>0</v>
      </c>
      <c r="P11" s="32"/>
      <c r="Q11" s="32"/>
      <c r="R11" s="29"/>
      <c r="S11" s="29">
        <v>80</v>
      </c>
      <c r="T11" s="29"/>
      <c r="U11" s="29"/>
      <c r="V11" s="29"/>
      <c r="W11" s="29">
        <v>2343</v>
      </c>
      <c r="X11" s="29"/>
      <c r="Y11" s="29"/>
      <c r="Z11" s="31">
        <f>IF(Y11&gt;0,Y11/X11*10,"")</f>
      </c>
      <c r="AA11" s="29">
        <v>40</v>
      </c>
      <c r="AB11" s="29"/>
      <c r="AC11" s="31"/>
      <c r="AD11" s="29"/>
      <c r="AE11" s="111"/>
      <c r="AF11" s="126">
        <v>0</v>
      </c>
      <c r="AG11" s="3"/>
      <c r="AH11" s="3"/>
      <c r="AI11" s="3"/>
      <c r="AJ11" s="35"/>
      <c r="AK11" s="29">
        <v>0</v>
      </c>
      <c r="AL11" s="29"/>
      <c r="AM11" s="29"/>
      <c r="AN11" s="255"/>
      <c r="AO11" s="122">
        <v>1474</v>
      </c>
      <c r="AP11" s="29"/>
      <c r="AQ11" s="29"/>
      <c r="AR11" s="29"/>
      <c r="AS11" s="128"/>
      <c r="AT11" s="122">
        <v>122</v>
      </c>
      <c r="AU11" s="29"/>
      <c r="AV11" s="29"/>
      <c r="AW11" s="29"/>
      <c r="AX11" s="111">
        <f t="shared" si="4"/>
      </c>
      <c r="AY11" s="122">
        <v>136</v>
      </c>
      <c r="AZ11" s="29"/>
      <c r="BA11" s="29"/>
      <c r="BB11" s="29"/>
      <c r="BC11" s="110">
        <f t="shared" si="5"/>
      </c>
      <c r="BD11" s="107">
        <v>0</v>
      </c>
      <c r="BE11" s="29"/>
      <c r="BF11" s="31"/>
      <c r="BG11" s="29"/>
      <c r="BH11" s="4"/>
    </row>
    <row r="12" spans="1:60" s="22" customFormat="1" ht="15.75">
      <c r="A12" s="5" t="s">
        <v>7</v>
      </c>
      <c r="B12" s="9">
        <f t="shared" si="0"/>
        <v>11364</v>
      </c>
      <c r="C12" s="214">
        <f t="shared" si="1"/>
        <v>833</v>
      </c>
      <c r="D12" s="12">
        <f t="shared" si="2"/>
        <v>7.330165434706089</v>
      </c>
      <c r="E12" s="14">
        <v>20</v>
      </c>
      <c r="F12" s="4">
        <v>20</v>
      </c>
      <c r="G12" s="2">
        <f>F12/E12*100</f>
        <v>100</v>
      </c>
      <c r="H12" s="4">
        <v>2</v>
      </c>
      <c r="I12" s="129">
        <f>H12/F12*10</f>
        <v>1</v>
      </c>
      <c r="J12" s="28">
        <v>10431</v>
      </c>
      <c r="K12" s="29"/>
      <c r="L12" s="2"/>
      <c r="M12" s="29"/>
      <c r="N12" s="31">
        <f t="shared" si="3"/>
      </c>
      <c r="O12" s="32">
        <v>0</v>
      </c>
      <c r="P12" s="32"/>
      <c r="Q12" s="32"/>
      <c r="R12" s="29"/>
      <c r="S12" s="29">
        <v>0</v>
      </c>
      <c r="T12" s="29"/>
      <c r="U12" s="29"/>
      <c r="V12" s="29"/>
      <c r="W12" s="29">
        <v>100</v>
      </c>
      <c r="X12" s="29"/>
      <c r="Y12" s="29"/>
      <c r="Z12" s="31"/>
      <c r="AA12" s="29">
        <v>543</v>
      </c>
      <c r="AB12" s="29">
        <v>543</v>
      </c>
      <c r="AC12" s="31">
        <f>AB12/AA12*100</f>
        <v>100</v>
      </c>
      <c r="AD12" s="29">
        <v>163</v>
      </c>
      <c r="AE12" s="111">
        <f>AD12/AB12*10</f>
        <v>3.001841620626151</v>
      </c>
      <c r="AF12" s="126">
        <v>270</v>
      </c>
      <c r="AG12" s="3">
        <v>270</v>
      </c>
      <c r="AH12" s="3">
        <f>AG12/AF12*100</f>
        <v>100</v>
      </c>
      <c r="AI12" s="3">
        <v>240</v>
      </c>
      <c r="AJ12" s="35">
        <f>AI12/AG12*10</f>
        <v>8.88888888888889</v>
      </c>
      <c r="AK12" s="29">
        <v>0</v>
      </c>
      <c r="AL12" s="29"/>
      <c r="AM12" s="29"/>
      <c r="AN12" s="255"/>
      <c r="AO12" s="122">
        <v>0</v>
      </c>
      <c r="AP12" s="29"/>
      <c r="AQ12" s="29"/>
      <c r="AR12" s="29"/>
      <c r="AS12" s="128"/>
      <c r="AT12" s="122">
        <v>1</v>
      </c>
      <c r="AU12" s="29"/>
      <c r="AV12" s="29"/>
      <c r="AW12" s="29"/>
      <c r="AX12" s="111">
        <f t="shared" si="4"/>
      </c>
      <c r="AY12" s="122">
        <v>13</v>
      </c>
      <c r="AZ12" s="29"/>
      <c r="BA12" s="29"/>
      <c r="BB12" s="29"/>
      <c r="BC12" s="110">
        <f t="shared" si="5"/>
      </c>
      <c r="BD12" s="107">
        <v>0</v>
      </c>
      <c r="BE12" s="29"/>
      <c r="BF12" s="31"/>
      <c r="BG12" s="29"/>
      <c r="BH12" s="4"/>
    </row>
    <row r="13" spans="1:60" s="22" customFormat="1" ht="18.75" customHeight="1">
      <c r="A13" s="5" t="s">
        <v>8</v>
      </c>
      <c r="B13" s="9">
        <f t="shared" si="0"/>
        <v>11094</v>
      </c>
      <c r="C13" s="214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29"/>
      <c r="J13" s="28">
        <v>8634</v>
      </c>
      <c r="K13" s="29"/>
      <c r="L13" s="2"/>
      <c r="M13" s="29"/>
      <c r="N13" s="31">
        <f t="shared" si="3"/>
      </c>
      <c r="O13" s="32">
        <v>0</v>
      </c>
      <c r="P13" s="32"/>
      <c r="Q13" s="32"/>
      <c r="R13" s="29"/>
      <c r="S13" s="29">
        <v>300</v>
      </c>
      <c r="T13" s="29"/>
      <c r="U13" s="29"/>
      <c r="V13" s="29"/>
      <c r="W13" s="29">
        <v>1362</v>
      </c>
      <c r="X13" s="29"/>
      <c r="Y13" s="29"/>
      <c r="Z13" s="31">
        <f>IF(Y13&gt;0,Y13/X13*10,"")</f>
      </c>
      <c r="AA13" s="29">
        <v>60</v>
      </c>
      <c r="AB13" s="29"/>
      <c r="AC13" s="31"/>
      <c r="AD13" s="29"/>
      <c r="AE13" s="111"/>
      <c r="AF13" s="126">
        <v>738</v>
      </c>
      <c r="AG13" s="3"/>
      <c r="AH13" s="3"/>
      <c r="AI13" s="3"/>
      <c r="AJ13" s="35"/>
      <c r="AK13" s="29">
        <v>0</v>
      </c>
      <c r="AL13" s="29"/>
      <c r="AM13" s="29"/>
      <c r="AN13" s="255"/>
      <c r="AO13" s="122">
        <v>157</v>
      </c>
      <c r="AP13" s="29"/>
      <c r="AQ13" s="29"/>
      <c r="AR13" s="29"/>
      <c r="AS13" s="128"/>
      <c r="AT13" s="122">
        <v>0</v>
      </c>
      <c r="AU13" s="29"/>
      <c r="AV13" s="29"/>
      <c r="AW13" s="29"/>
      <c r="AX13" s="111">
        <f t="shared" si="4"/>
      </c>
      <c r="AY13" s="122">
        <v>0</v>
      </c>
      <c r="AZ13" s="29"/>
      <c r="BA13" s="29"/>
      <c r="BB13" s="29"/>
      <c r="BC13" s="110">
        <f t="shared" si="5"/>
      </c>
      <c r="BD13" s="106">
        <v>0</v>
      </c>
      <c r="BE13" s="29"/>
      <c r="BF13" s="31"/>
      <c r="BG13" s="29"/>
      <c r="BH13" s="29"/>
    </row>
    <row r="14" spans="1:60" s="22" customFormat="1" ht="15.75">
      <c r="A14" s="5" t="s">
        <v>9</v>
      </c>
      <c r="B14" s="9">
        <f t="shared" si="0"/>
        <v>15519</v>
      </c>
      <c r="C14" s="214">
        <f t="shared" si="1"/>
        <v>0</v>
      </c>
      <c r="D14" s="12">
        <f t="shared" si="2"/>
        <v>0</v>
      </c>
      <c r="E14" s="14">
        <v>0</v>
      </c>
      <c r="F14" s="215"/>
      <c r="G14" s="2"/>
      <c r="H14" s="4"/>
      <c r="I14" s="129"/>
      <c r="J14" s="28">
        <v>14171</v>
      </c>
      <c r="K14" s="29"/>
      <c r="L14" s="2"/>
      <c r="M14" s="29"/>
      <c r="N14" s="31">
        <f t="shared" si="3"/>
      </c>
      <c r="O14" s="32">
        <v>0</v>
      </c>
      <c r="P14" s="32"/>
      <c r="Q14" s="32"/>
      <c r="R14" s="29"/>
      <c r="S14" s="29">
        <v>319</v>
      </c>
      <c r="T14" s="29"/>
      <c r="U14" s="29"/>
      <c r="V14" s="29"/>
      <c r="W14" s="29">
        <v>0</v>
      </c>
      <c r="X14" s="29"/>
      <c r="Y14" s="29"/>
      <c r="Z14" s="31"/>
      <c r="AA14" s="29">
        <v>615</v>
      </c>
      <c r="AB14" s="29"/>
      <c r="AC14" s="31"/>
      <c r="AD14" s="29"/>
      <c r="AE14" s="111"/>
      <c r="AF14" s="126">
        <v>414</v>
      </c>
      <c r="AG14" s="3"/>
      <c r="AH14" s="3"/>
      <c r="AI14" s="3"/>
      <c r="AJ14" s="35"/>
      <c r="AK14" s="29">
        <v>0</v>
      </c>
      <c r="AL14" s="29"/>
      <c r="AM14" s="29"/>
      <c r="AN14" s="255"/>
      <c r="AO14" s="122">
        <v>858</v>
      </c>
      <c r="AP14" s="29"/>
      <c r="AQ14" s="29"/>
      <c r="AR14" s="29"/>
      <c r="AS14" s="128"/>
      <c r="AT14" s="122">
        <v>0</v>
      </c>
      <c r="AU14" s="29"/>
      <c r="AV14" s="29"/>
      <c r="AW14" s="29"/>
      <c r="AX14" s="111">
        <f t="shared" si="4"/>
      </c>
      <c r="AY14" s="122">
        <v>0</v>
      </c>
      <c r="AZ14" s="29"/>
      <c r="BA14" s="29"/>
      <c r="BB14" s="29"/>
      <c r="BC14" s="110">
        <f t="shared" si="5"/>
      </c>
      <c r="BD14" s="106">
        <v>0</v>
      </c>
      <c r="BE14" s="29"/>
      <c r="BF14" s="31"/>
      <c r="BG14" s="29"/>
      <c r="BH14" s="29"/>
    </row>
    <row r="15" spans="1:60" s="22" customFormat="1" ht="15.75">
      <c r="A15" s="5" t="s">
        <v>10</v>
      </c>
      <c r="B15" s="9">
        <f t="shared" si="0"/>
        <v>11934</v>
      </c>
      <c r="C15" s="214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29"/>
      <c r="J15" s="28">
        <v>10830</v>
      </c>
      <c r="K15" s="29"/>
      <c r="L15" s="2"/>
      <c r="M15" s="29"/>
      <c r="N15" s="31">
        <f t="shared" si="3"/>
      </c>
      <c r="O15" s="32">
        <v>0</v>
      </c>
      <c r="P15" s="32"/>
      <c r="Q15" s="32"/>
      <c r="R15" s="29"/>
      <c r="S15" s="29">
        <v>0</v>
      </c>
      <c r="T15" s="29"/>
      <c r="U15" s="29"/>
      <c r="V15" s="29"/>
      <c r="W15" s="29">
        <v>0</v>
      </c>
      <c r="X15" s="29"/>
      <c r="Y15" s="29"/>
      <c r="Z15" s="31"/>
      <c r="AA15" s="29">
        <v>520</v>
      </c>
      <c r="AB15" s="29"/>
      <c r="AC15" s="31"/>
      <c r="AD15" s="29"/>
      <c r="AE15" s="111"/>
      <c r="AF15" s="126">
        <v>434</v>
      </c>
      <c r="AG15" s="3"/>
      <c r="AH15" s="3"/>
      <c r="AI15" s="3"/>
      <c r="AJ15" s="35"/>
      <c r="AK15" s="29">
        <v>150</v>
      </c>
      <c r="AL15" s="29"/>
      <c r="AM15" s="29"/>
      <c r="AN15" s="255"/>
      <c r="AO15" s="122">
        <v>270</v>
      </c>
      <c r="AP15" s="29"/>
      <c r="AQ15" s="29"/>
      <c r="AR15" s="29"/>
      <c r="AS15" s="128"/>
      <c r="AT15" s="122">
        <v>0</v>
      </c>
      <c r="AU15" s="29"/>
      <c r="AV15" s="29"/>
      <c r="AW15" s="29"/>
      <c r="AX15" s="111">
        <f t="shared" si="4"/>
      </c>
      <c r="AY15" s="122">
        <v>0</v>
      </c>
      <c r="AZ15" s="29"/>
      <c r="BA15" s="29"/>
      <c r="BB15" s="29"/>
      <c r="BC15" s="110">
        <f t="shared" si="5"/>
      </c>
      <c r="BD15" s="106">
        <v>0</v>
      </c>
      <c r="BE15" s="29"/>
      <c r="BF15" s="31"/>
      <c r="BG15" s="29"/>
      <c r="BH15" s="29"/>
    </row>
    <row r="16" spans="1:60" s="22" customFormat="1" ht="15.75">
      <c r="A16" s="5" t="s">
        <v>21</v>
      </c>
      <c r="B16" s="9">
        <f t="shared" si="0"/>
        <v>15395</v>
      </c>
      <c r="C16" s="214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29"/>
      <c r="J16" s="28">
        <v>15395</v>
      </c>
      <c r="K16" s="29"/>
      <c r="L16" s="2"/>
      <c r="M16" s="29"/>
      <c r="N16" s="31">
        <f t="shared" si="3"/>
      </c>
      <c r="O16" s="32">
        <v>0</v>
      </c>
      <c r="P16" s="32"/>
      <c r="Q16" s="32"/>
      <c r="R16" s="29"/>
      <c r="S16" s="29">
        <v>0</v>
      </c>
      <c r="T16" s="29"/>
      <c r="U16" s="29"/>
      <c r="V16" s="29"/>
      <c r="W16" s="29">
        <v>0</v>
      </c>
      <c r="X16" s="29"/>
      <c r="Y16" s="29"/>
      <c r="Z16" s="31"/>
      <c r="AA16" s="29">
        <v>0</v>
      </c>
      <c r="AB16" s="29"/>
      <c r="AC16" s="31"/>
      <c r="AD16" s="29"/>
      <c r="AE16" s="111"/>
      <c r="AF16" s="216">
        <v>0</v>
      </c>
      <c r="AG16" s="217"/>
      <c r="AH16" s="217"/>
      <c r="AI16" s="217"/>
      <c r="AJ16" s="217"/>
      <c r="AK16" s="29">
        <v>0</v>
      </c>
      <c r="AL16" s="29"/>
      <c r="AM16" s="29"/>
      <c r="AN16" s="255"/>
      <c r="AO16" s="122">
        <v>424</v>
      </c>
      <c r="AP16" s="29"/>
      <c r="AQ16" s="29"/>
      <c r="AR16" s="29"/>
      <c r="AS16" s="128"/>
      <c r="AT16" s="122">
        <v>0</v>
      </c>
      <c r="AU16" s="29"/>
      <c r="AV16" s="29"/>
      <c r="AW16" s="29"/>
      <c r="AX16" s="111">
        <f t="shared" si="4"/>
      </c>
      <c r="AY16" s="122">
        <v>0</v>
      </c>
      <c r="AZ16" s="29"/>
      <c r="BA16" s="29"/>
      <c r="BB16" s="29"/>
      <c r="BC16" s="110">
        <f t="shared" si="5"/>
      </c>
      <c r="BD16" s="106">
        <v>0</v>
      </c>
      <c r="BE16" s="29"/>
      <c r="BF16" s="31"/>
      <c r="BG16" s="29"/>
      <c r="BH16" s="29"/>
    </row>
    <row r="17" spans="1:60" s="22" customFormat="1" ht="15.75">
      <c r="A17" s="5" t="s">
        <v>11</v>
      </c>
      <c r="B17" s="9">
        <f t="shared" si="0"/>
        <v>4489</v>
      </c>
      <c r="C17" s="214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29"/>
      <c r="J17" s="28">
        <v>4096</v>
      </c>
      <c r="K17" s="29"/>
      <c r="L17" s="2"/>
      <c r="M17" s="29"/>
      <c r="N17" s="31">
        <f t="shared" si="3"/>
      </c>
      <c r="O17" s="32">
        <v>0</v>
      </c>
      <c r="P17" s="32"/>
      <c r="Q17" s="32"/>
      <c r="R17" s="29"/>
      <c r="S17" s="29">
        <v>0</v>
      </c>
      <c r="T17" s="29"/>
      <c r="U17" s="29"/>
      <c r="V17" s="29"/>
      <c r="W17" s="29">
        <v>0</v>
      </c>
      <c r="X17" s="29"/>
      <c r="Y17" s="29"/>
      <c r="Z17" s="31"/>
      <c r="AA17" s="29">
        <v>130</v>
      </c>
      <c r="AB17" s="29"/>
      <c r="AC17" s="31"/>
      <c r="AD17" s="29"/>
      <c r="AE17" s="111"/>
      <c r="AF17" s="126">
        <v>263</v>
      </c>
      <c r="AG17" s="3"/>
      <c r="AH17" s="3"/>
      <c r="AI17" s="3"/>
      <c r="AJ17" s="35"/>
      <c r="AK17" s="29">
        <v>0</v>
      </c>
      <c r="AL17" s="29"/>
      <c r="AM17" s="29"/>
      <c r="AN17" s="255"/>
      <c r="AO17" s="122">
        <v>602</v>
      </c>
      <c r="AP17" s="29"/>
      <c r="AQ17" s="29"/>
      <c r="AR17" s="29"/>
      <c r="AS17" s="128">
        <f>IF(AR17&gt;0,AR17/AP17*10,"")</f>
      </c>
      <c r="AT17" s="122">
        <v>3</v>
      </c>
      <c r="AU17" s="29"/>
      <c r="AV17" s="29"/>
      <c r="AW17" s="29"/>
      <c r="AX17" s="111">
        <f t="shared" si="4"/>
      </c>
      <c r="AY17" s="122">
        <v>3</v>
      </c>
      <c r="AZ17" s="29"/>
      <c r="BA17" s="29"/>
      <c r="BB17" s="29"/>
      <c r="BC17" s="110">
        <f t="shared" si="5"/>
      </c>
      <c r="BD17" s="106">
        <v>0</v>
      </c>
      <c r="BE17" s="29"/>
      <c r="BF17" s="31"/>
      <c r="BG17" s="29"/>
      <c r="BH17" s="29"/>
    </row>
    <row r="18" spans="1:60" s="22" customFormat="1" ht="18" customHeight="1">
      <c r="A18" s="5" t="s">
        <v>12</v>
      </c>
      <c r="B18" s="9">
        <f t="shared" si="0"/>
        <v>7835</v>
      </c>
      <c r="C18" s="214">
        <f t="shared" si="1"/>
        <v>120</v>
      </c>
      <c r="D18" s="12">
        <f t="shared" si="2"/>
        <v>1.5315890236119976</v>
      </c>
      <c r="E18" s="14">
        <v>120</v>
      </c>
      <c r="F18" s="4">
        <v>120</v>
      </c>
      <c r="G18" s="2">
        <f>F18/E18*100</f>
        <v>100</v>
      </c>
      <c r="H18" s="4">
        <v>868</v>
      </c>
      <c r="I18" s="129">
        <f>H18/F18*10</f>
        <v>72.33333333333333</v>
      </c>
      <c r="J18" s="28">
        <v>6627</v>
      </c>
      <c r="K18" s="29"/>
      <c r="L18" s="2"/>
      <c r="M18" s="29"/>
      <c r="N18" s="31">
        <f t="shared" si="3"/>
      </c>
      <c r="O18" s="32">
        <v>0</v>
      </c>
      <c r="P18" s="32"/>
      <c r="Q18" s="32"/>
      <c r="R18" s="29"/>
      <c r="S18" s="29">
        <v>0</v>
      </c>
      <c r="T18" s="29"/>
      <c r="U18" s="29"/>
      <c r="V18" s="29"/>
      <c r="W18" s="29">
        <v>0</v>
      </c>
      <c r="X18" s="29"/>
      <c r="Y18" s="29"/>
      <c r="Z18" s="31"/>
      <c r="AA18" s="29">
        <v>1011</v>
      </c>
      <c r="AB18" s="29"/>
      <c r="AC18" s="31"/>
      <c r="AD18" s="29"/>
      <c r="AE18" s="111"/>
      <c r="AF18" s="126">
        <v>0</v>
      </c>
      <c r="AG18" s="3"/>
      <c r="AH18" s="3"/>
      <c r="AI18" s="3"/>
      <c r="AJ18" s="35"/>
      <c r="AK18" s="29">
        <v>77</v>
      </c>
      <c r="AL18" s="29"/>
      <c r="AM18" s="29"/>
      <c r="AN18" s="255"/>
      <c r="AO18" s="122">
        <v>635</v>
      </c>
      <c r="AP18" s="29">
        <v>117</v>
      </c>
      <c r="AQ18" s="31">
        <f>AP18/AO18*100</f>
        <v>18.425196850393704</v>
      </c>
      <c r="AR18" s="29">
        <v>635</v>
      </c>
      <c r="AS18" s="111">
        <f>AR18/AP18*10</f>
        <v>54.27350427350427</v>
      </c>
      <c r="AT18" s="122">
        <v>2</v>
      </c>
      <c r="AU18" s="29"/>
      <c r="AV18" s="29"/>
      <c r="AW18" s="29"/>
      <c r="AX18" s="111">
        <f t="shared" si="4"/>
      </c>
      <c r="AY18" s="122">
        <v>1</v>
      </c>
      <c r="AZ18" s="29"/>
      <c r="BA18" s="29"/>
      <c r="BB18" s="29"/>
      <c r="BC18" s="110">
        <f t="shared" si="5"/>
      </c>
      <c r="BD18" s="106">
        <v>3</v>
      </c>
      <c r="BE18" s="29"/>
      <c r="BF18" s="31"/>
      <c r="BG18" s="29"/>
      <c r="BH18" s="29"/>
    </row>
    <row r="19" spans="1:60" s="22" customFormat="1" ht="15.75">
      <c r="A19" s="5" t="s">
        <v>22</v>
      </c>
      <c r="B19" s="9">
        <f t="shared" si="0"/>
        <v>13880</v>
      </c>
      <c r="C19" s="214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29"/>
      <c r="J19" s="28">
        <v>13009</v>
      </c>
      <c r="K19" s="29"/>
      <c r="L19" s="2"/>
      <c r="M19" s="29"/>
      <c r="N19" s="31">
        <f t="shared" si="3"/>
      </c>
      <c r="O19" s="32">
        <v>0</v>
      </c>
      <c r="P19" s="32"/>
      <c r="Q19" s="32"/>
      <c r="R19" s="29"/>
      <c r="S19" s="29">
        <v>331</v>
      </c>
      <c r="T19" s="29"/>
      <c r="U19" s="29"/>
      <c r="V19" s="31">
        <f>IF(U19&gt;0,U19/T19*10,"")</f>
      </c>
      <c r="W19" s="29">
        <v>0</v>
      </c>
      <c r="X19" s="29"/>
      <c r="Y19" s="29"/>
      <c r="Z19" s="31"/>
      <c r="AA19" s="29">
        <v>393</v>
      </c>
      <c r="AB19" s="29"/>
      <c r="AC19" s="31"/>
      <c r="AD19" s="29"/>
      <c r="AE19" s="111"/>
      <c r="AF19" s="126">
        <v>0</v>
      </c>
      <c r="AG19" s="3"/>
      <c r="AH19" s="3"/>
      <c r="AI19" s="3"/>
      <c r="AJ19" s="35"/>
      <c r="AK19" s="29">
        <v>147</v>
      </c>
      <c r="AL19" s="29"/>
      <c r="AM19" s="29"/>
      <c r="AN19" s="255"/>
      <c r="AO19" s="122">
        <v>315</v>
      </c>
      <c r="AP19" s="29"/>
      <c r="AQ19" s="31"/>
      <c r="AR19" s="29"/>
      <c r="AS19" s="111"/>
      <c r="AT19" s="122">
        <v>200</v>
      </c>
      <c r="AU19" s="29"/>
      <c r="AV19" s="29"/>
      <c r="AW19" s="29"/>
      <c r="AX19" s="111">
        <f t="shared" si="4"/>
      </c>
      <c r="AY19" s="122">
        <v>29</v>
      </c>
      <c r="AZ19" s="29"/>
      <c r="BA19" s="29"/>
      <c r="BB19" s="29"/>
      <c r="BC19" s="110">
        <f t="shared" si="5"/>
      </c>
      <c r="BD19" s="106">
        <v>0</v>
      </c>
      <c r="BE19" s="29"/>
      <c r="BF19" s="31"/>
      <c r="BG19" s="29"/>
      <c r="BH19" s="29"/>
    </row>
    <row r="20" spans="1:60" s="22" customFormat="1" ht="15.75">
      <c r="A20" s="5" t="s">
        <v>23</v>
      </c>
      <c r="B20" s="9">
        <f t="shared" si="0"/>
        <v>3058</v>
      </c>
      <c r="C20" s="214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29"/>
      <c r="J20" s="28">
        <v>1759</v>
      </c>
      <c r="K20" s="29"/>
      <c r="L20" s="2"/>
      <c r="M20" s="29"/>
      <c r="N20" s="31">
        <f t="shared" si="3"/>
      </c>
      <c r="O20" s="32">
        <v>0</v>
      </c>
      <c r="P20" s="32"/>
      <c r="Q20" s="32"/>
      <c r="R20" s="29"/>
      <c r="S20" s="29">
        <v>285</v>
      </c>
      <c r="T20" s="29"/>
      <c r="U20" s="29"/>
      <c r="V20" s="29"/>
      <c r="W20" s="29">
        <v>1014</v>
      </c>
      <c r="X20" s="29"/>
      <c r="Y20" s="29"/>
      <c r="Z20" s="31">
        <f>IF(Y20&gt;0,Y20/X20*10,"")</f>
      </c>
      <c r="AA20" s="32">
        <v>0</v>
      </c>
      <c r="AB20" s="32"/>
      <c r="AC20" s="31"/>
      <c r="AD20" s="32"/>
      <c r="AE20" s="111"/>
      <c r="AF20" s="126">
        <v>0</v>
      </c>
      <c r="AG20" s="3"/>
      <c r="AH20" s="3"/>
      <c r="AI20" s="3"/>
      <c r="AJ20" s="35"/>
      <c r="AK20" s="29">
        <v>0</v>
      </c>
      <c r="AL20" s="29"/>
      <c r="AM20" s="29"/>
      <c r="AN20" s="255"/>
      <c r="AO20" s="122">
        <v>947</v>
      </c>
      <c r="AP20" s="29"/>
      <c r="AQ20" s="31"/>
      <c r="AR20" s="29"/>
      <c r="AS20" s="111"/>
      <c r="AT20" s="122">
        <v>0</v>
      </c>
      <c r="AU20" s="29"/>
      <c r="AV20" s="29"/>
      <c r="AW20" s="29"/>
      <c r="AX20" s="111">
        <f t="shared" si="4"/>
      </c>
      <c r="AY20" s="122">
        <v>40</v>
      </c>
      <c r="AZ20" s="29"/>
      <c r="BA20" s="29"/>
      <c r="BB20" s="29"/>
      <c r="BC20" s="110">
        <f t="shared" si="5"/>
      </c>
      <c r="BD20" s="107">
        <v>0</v>
      </c>
      <c r="BE20" s="29"/>
      <c r="BF20" s="31"/>
      <c r="BG20" s="29"/>
      <c r="BH20" s="4"/>
    </row>
    <row r="21" spans="1:60" s="22" customFormat="1" ht="15.75">
      <c r="A21" s="5" t="s">
        <v>13</v>
      </c>
      <c r="B21" s="9">
        <f t="shared" si="0"/>
        <v>4586</v>
      </c>
      <c r="C21" s="214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29"/>
      <c r="J21" s="28">
        <v>4586</v>
      </c>
      <c r="K21" s="29"/>
      <c r="L21" s="2"/>
      <c r="M21" s="29"/>
      <c r="N21" s="31">
        <f t="shared" si="3"/>
      </c>
      <c r="O21" s="32">
        <v>0</v>
      </c>
      <c r="P21" s="29"/>
      <c r="Q21" s="32"/>
      <c r="R21" s="29"/>
      <c r="S21" s="29">
        <v>0</v>
      </c>
      <c r="T21" s="29"/>
      <c r="U21" s="29"/>
      <c r="V21" s="29"/>
      <c r="W21" s="29">
        <v>0</v>
      </c>
      <c r="X21" s="29"/>
      <c r="Y21" s="29"/>
      <c r="Z21" s="31"/>
      <c r="AA21" s="32">
        <v>0</v>
      </c>
      <c r="AB21" s="32"/>
      <c r="AC21" s="31"/>
      <c r="AD21" s="32"/>
      <c r="AE21" s="111"/>
      <c r="AF21" s="126">
        <v>0</v>
      </c>
      <c r="AG21" s="3"/>
      <c r="AH21" s="3"/>
      <c r="AI21" s="3"/>
      <c r="AJ21" s="35"/>
      <c r="AK21" s="29">
        <v>0</v>
      </c>
      <c r="AL21" s="29"/>
      <c r="AM21" s="29"/>
      <c r="AN21" s="255"/>
      <c r="AO21" s="122">
        <v>0</v>
      </c>
      <c r="AP21" s="29"/>
      <c r="AQ21" s="31"/>
      <c r="AR21" s="29"/>
      <c r="AS21" s="111"/>
      <c r="AT21" s="122">
        <v>0</v>
      </c>
      <c r="AU21" s="29"/>
      <c r="AV21" s="29"/>
      <c r="AW21" s="29"/>
      <c r="AX21" s="111"/>
      <c r="AY21" s="122">
        <v>0</v>
      </c>
      <c r="AZ21" s="29"/>
      <c r="BA21" s="29"/>
      <c r="BB21" s="29"/>
      <c r="BC21" s="110">
        <f t="shared" si="5"/>
      </c>
      <c r="BD21" s="106">
        <v>0</v>
      </c>
      <c r="BE21" s="29"/>
      <c r="BF21" s="31"/>
      <c r="BG21" s="29"/>
      <c r="BH21" s="29"/>
    </row>
    <row r="22" spans="1:60" s="22" customFormat="1" ht="15.75">
      <c r="A22" s="5" t="s">
        <v>14</v>
      </c>
      <c r="B22" s="9">
        <f t="shared" si="0"/>
        <v>13330</v>
      </c>
      <c r="C22" s="214">
        <f t="shared" si="1"/>
        <v>54</v>
      </c>
      <c r="D22" s="12">
        <f t="shared" si="2"/>
        <v>0.4051012753188297</v>
      </c>
      <c r="E22" s="14">
        <v>0</v>
      </c>
      <c r="F22" s="4"/>
      <c r="G22" s="2"/>
      <c r="H22" s="4"/>
      <c r="I22" s="129"/>
      <c r="J22" s="28">
        <v>8021</v>
      </c>
      <c r="K22" s="29"/>
      <c r="L22" s="2"/>
      <c r="M22" s="29"/>
      <c r="N22" s="31">
        <f t="shared" si="3"/>
      </c>
      <c r="O22" s="29">
        <v>2325</v>
      </c>
      <c r="P22" s="29"/>
      <c r="Q22" s="29"/>
      <c r="R22" s="31">
        <f>IF(Q22&gt;0,Q22/P22*10,"")</f>
      </c>
      <c r="S22" s="29">
        <v>2052</v>
      </c>
      <c r="T22" s="29"/>
      <c r="U22" s="29"/>
      <c r="V22" s="29"/>
      <c r="W22" s="29">
        <v>720</v>
      </c>
      <c r="X22" s="29"/>
      <c r="Y22" s="29"/>
      <c r="Z22" s="31"/>
      <c r="AA22" s="32">
        <v>212</v>
      </c>
      <c r="AB22" s="32">
        <v>54</v>
      </c>
      <c r="AC22" s="31">
        <f>AB22/AA22*100</f>
        <v>25.471698113207548</v>
      </c>
      <c r="AD22" s="32">
        <v>43</v>
      </c>
      <c r="AE22" s="111">
        <f>AD22/AB22*10</f>
        <v>7.962962962962963</v>
      </c>
      <c r="AF22" s="126">
        <v>0</v>
      </c>
      <c r="AG22" s="3"/>
      <c r="AH22" s="3"/>
      <c r="AI22" s="3"/>
      <c r="AJ22" s="35"/>
      <c r="AK22" s="29">
        <v>0</v>
      </c>
      <c r="AL22" s="29"/>
      <c r="AM22" s="29"/>
      <c r="AN22" s="255"/>
      <c r="AO22" s="122">
        <v>1403</v>
      </c>
      <c r="AP22" s="29"/>
      <c r="AQ22" s="31"/>
      <c r="AR22" s="29"/>
      <c r="AS22" s="111"/>
      <c r="AT22" s="122">
        <v>3</v>
      </c>
      <c r="AU22" s="29"/>
      <c r="AV22" s="29"/>
      <c r="AW22" s="29"/>
      <c r="AX22" s="111">
        <f>IF(AW22&gt;0,AW22/AU22*10,"")</f>
      </c>
      <c r="AY22" s="122">
        <v>42</v>
      </c>
      <c r="AZ22" s="29"/>
      <c r="BA22" s="29"/>
      <c r="BB22" s="29"/>
      <c r="BC22" s="110">
        <f t="shared" si="5"/>
      </c>
      <c r="BD22" s="107">
        <v>0</v>
      </c>
      <c r="BE22" s="29"/>
      <c r="BF22" s="31"/>
      <c r="BG22" s="29"/>
      <c r="BH22" s="4">
        <f>IF(BG22&gt;0,BG22/BE22*10,"")</f>
      </c>
    </row>
    <row r="23" spans="1:60" s="22" customFormat="1" ht="15.75">
      <c r="A23" s="5" t="s">
        <v>24</v>
      </c>
      <c r="B23" s="9">
        <f t="shared" si="0"/>
        <v>21523</v>
      </c>
      <c r="C23" s="214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29"/>
      <c r="J23" s="28">
        <v>11085</v>
      </c>
      <c r="K23" s="29"/>
      <c r="L23" s="2"/>
      <c r="M23" s="29"/>
      <c r="N23" s="31">
        <f t="shared" si="3"/>
      </c>
      <c r="O23" s="29">
        <v>9186</v>
      </c>
      <c r="P23" s="29"/>
      <c r="Q23" s="29"/>
      <c r="R23" s="31">
        <f>IF(Q23&gt;0,Q23/P23*10,"")</f>
      </c>
      <c r="S23" s="29">
        <v>200</v>
      </c>
      <c r="T23" s="29"/>
      <c r="U23" s="29"/>
      <c r="V23" s="29">
        <f>IF(U23&gt;0,U23/T23*10,"")</f>
      </c>
      <c r="W23" s="29">
        <v>1017</v>
      </c>
      <c r="X23" s="29"/>
      <c r="Y23" s="29"/>
      <c r="Z23" s="31"/>
      <c r="AA23" s="32">
        <v>35</v>
      </c>
      <c r="AB23" s="32"/>
      <c r="AC23" s="31"/>
      <c r="AD23" s="32"/>
      <c r="AE23" s="111"/>
      <c r="AF23" s="126">
        <v>0</v>
      </c>
      <c r="AG23" s="3"/>
      <c r="AH23" s="3"/>
      <c r="AI23" s="3"/>
      <c r="AJ23" s="35"/>
      <c r="AK23" s="29">
        <v>0</v>
      </c>
      <c r="AL23" s="29"/>
      <c r="AM23" s="29"/>
      <c r="AN23" s="255"/>
      <c r="AO23" s="122">
        <v>90</v>
      </c>
      <c r="AP23" s="29"/>
      <c r="AQ23" s="31"/>
      <c r="AR23" s="29"/>
      <c r="AS23" s="111"/>
      <c r="AT23" s="122">
        <v>670</v>
      </c>
      <c r="AU23" s="29">
        <v>96</v>
      </c>
      <c r="AV23" s="31">
        <f>AU23/AT23*100</f>
        <v>14.328358208955224</v>
      </c>
      <c r="AW23" s="29">
        <v>1440</v>
      </c>
      <c r="AX23" s="111">
        <f>AW23/AU23*10</f>
        <v>150</v>
      </c>
      <c r="AY23" s="122">
        <v>145</v>
      </c>
      <c r="AZ23" s="29"/>
      <c r="BA23" s="29"/>
      <c r="BB23" s="29"/>
      <c r="BC23" s="110">
        <f t="shared" si="5"/>
      </c>
      <c r="BD23" s="107">
        <v>0</v>
      </c>
      <c r="BE23" s="29"/>
      <c r="BF23" s="31"/>
      <c r="BG23" s="29"/>
      <c r="BH23" s="4"/>
    </row>
    <row r="24" spans="1:60" s="22" customFormat="1" ht="15.75">
      <c r="A24" s="5" t="s">
        <v>15</v>
      </c>
      <c r="B24" s="9">
        <f t="shared" si="0"/>
        <v>31266</v>
      </c>
      <c r="C24" s="214">
        <f t="shared" si="1"/>
        <v>260</v>
      </c>
      <c r="D24" s="12">
        <f t="shared" si="2"/>
        <v>0.831574233992196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29">
        <f>H24/F24*10</f>
        <v>14</v>
      </c>
      <c r="J24" s="28">
        <v>25192</v>
      </c>
      <c r="K24" s="29"/>
      <c r="L24" s="2"/>
      <c r="M24" s="29"/>
      <c r="N24" s="31">
        <f t="shared" si="3"/>
      </c>
      <c r="O24" s="29">
        <v>1083</v>
      </c>
      <c r="P24" s="29"/>
      <c r="Q24" s="29"/>
      <c r="R24" s="31">
        <f>IF(Q24&gt;0,Q24/P24*10,"")</f>
      </c>
      <c r="S24" s="29">
        <v>3066</v>
      </c>
      <c r="T24" s="29"/>
      <c r="U24" s="29"/>
      <c r="V24" s="29">
        <f>IF(U24&gt;0,U24/T24*10,"")</f>
      </c>
      <c r="W24" s="29">
        <v>1067</v>
      </c>
      <c r="X24" s="29"/>
      <c r="Y24" s="29"/>
      <c r="Z24" s="31">
        <f>IF(Y24&gt;0,Y24/X24*10,"")</f>
      </c>
      <c r="AA24" s="32">
        <v>628</v>
      </c>
      <c r="AB24" s="32">
        <v>60</v>
      </c>
      <c r="AC24" s="31">
        <f>AB24/AA24*100</f>
        <v>9.554140127388536</v>
      </c>
      <c r="AD24" s="32">
        <v>80</v>
      </c>
      <c r="AE24" s="111">
        <f>AD24/AB24*10</f>
        <v>13.333333333333332</v>
      </c>
      <c r="AF24" s="126">
        <v>30</v>
      </c>
      <c r="AG24" s="3"/>
      <c r="AH24" s="3"/>
      <c r="AI24" s="3"/>
      <c r="AJ24" s="35"/>
      <c r="AK24" s="29">
        <v>0</v>
      </c>
      <c r="AL24" s="29"/>
      <c r="AM24" s="29"/>
      <c r="AN24" s="255"/>
      <c r="AO24" s="122">
        <v>3342</v>
      </c>
      <c r="AP24" s="29"/>
      <c r="AQ24" s="31"/>
      <c r="AR24" s="29"/>
      <c r="AS24" s="111"/>
      <c r="AT24" s="122">
        <v>35</v>
      </c>
      <c r="AU24" s="29"/>
      <c r="AV24" s="29"/>
      <c r="AW24" s="29"/>
      <c r="AX24" s="111">
        <f>IF(AW24&gt;0,AW24/AU24*10,"")</f>
      </c>
      <c r="AY24" s="122">
        <v>0</v>
      </c>
      <c r="AZ24" s="29"/>
      <c r="BA24" s="29"/>
      <c r="BB24" s="29"/>
      <c r="BC24" s="111">
        <f t="shared" si="5"/>
      </c>
      <c r="BD24" s="106">
        <v>0</v>
      </c>
      <c r="BE24" s="29"/>
      <c r="BF24" s="31"/>
      <c r="BG24" s="29"/>
      <c r="BH24" s="4"/>
    </row>
    <row r="25" spans="1:60" s="22" customFormat="1" ht="16.5" thickBot="1">
      <c r="A25" s="15" t="s">
        <v>44</v>
      </c>
      <c r="B25" s="16"/>
      <c r="C25" s="218"/>
      <c r="D25" s="17"/>
      <c r="E25" s="36"/>
      <c r="F25" s="219"/>
      <c r="G25" s="220"/>
      <c r="H25" s="219"/>
      <c r="I25" s="130"/>
      <c r="J25" s="28"/>
      <c r="K25" s="29"/>
      <c r="L25" s="2"/>
      <c r="M25" s="29"/>
      <c r="N25" s="31"/>
      <c r="O25" s="29"/>
      <c r="P25" s="29"/>
      <c r="Q25" s="29"/>
      <c r="R25" s="31"/>
      <c r="S25" s="29"/>
      <c r="T25" s="29"/>
      <c r="U25" s="29"/>
      <c r="V25" s="29"/>
      <c r="W25" s="29"/>
      <c r="X25" s="29"/>
      <c r="Y25" s="29"/>
      <c r="Z25" s="31"/>
      <c r="AA25" s="118"/>
      <c r="AB25" s="118"/>
      <c r="AC25" s="118"/>
      <c r="AD25" s="118"/>
      <c r="AE25" s="130"/>
      <c r="AF25" s="533"/>
      <c r="AG25" s="534"/>
      <c r="AH25" s="534"/>
      <c r="AI25" s="534"/>
      <c r="AJ25" s="535"/>
      <c r="AK25" s="29"/>
      <c r="AL25" s="29"/>
      <c r="AM25" s="29"/>
      <c r="AN25" s="255"/>
      <c r="AO25" s="123"/>
      <c r="AP25" s="103"/>
      <c r="AQ25" s="31"/>
      <c r="AR25" s="103"/>
      <c r="AS25" s="112"/>
      <c r="AT25" s="123">
        <v>186</v>
      </c>
      <c r="AU25" s="103"/>
      <c r="AV25" s="103"/>
      <c r="AW25" s="103"/>
      <c r="AX25" s="112"/>
      <c r="AY25" s="123">
        <v>179</v>
      </c>
      <c r="AZ25" s="103">
        <v>2</v>
      </c>
      <c r="BA25" s="114">
        <f>AZ25/AY25*100</f>
        <v>1.1173184357541899</v>
      </c>
      <c r="BB25" s="103">
        <v>120</v>
      </c>
      <c r="BC25" s="112">
        <f>BB25/AZ25*10</f>
        <v>600</v>
      </c>
      <c r="BD25" s="107"/>
      <c r="BE25" s="29"/>
      <c r="BF25" s="31"/>
      <c r="BG25" s="29"/>
      <c r="BH25" s="4">
        <f>IF(BG25&gt;0,BG25/BE25*10,"")</f>
      </c>
    </row>
    <row r="26" spans="1:60" s="22" customFormat="1" ht="16.5" thickBot="1">
      <c r="A26" s="37" t="s">
        <v>26</v>
      </c>
      <c r="B26" s="18">
        <f>SUM(B4:B25)</f>
        <v>261645</v>
      </c>
      <c r="C26" s="221">
        <f>SUM(C4:C25)</f>
        <v>5575</v>
      </c>
      <c r="D26" s="19">
        <f t="shared" si="2"/>
        <v>2.1307496799098016</v>
      </c>
      <c r="E26" s="38">
        <f>SUM(E4:E24)</f>
        <v>3565</v>
      </c>
      <c r="F26" s="222">
        <f>SUM(F4:F24)</f>
        <v>3565</v>
      </c>
      <c r="G26" s="39">
        <f>F26/E26*100</f>
        <v>100</v>
      </c>
      <c r="H26" s="222">
        <f>SUM(H4:H24)</f>
        <v>5291</v>
      </c>
      <c r="I26" s="40">
        <f>H26/F26*10</f>
        <v>14.841514726507715</v>
      </c>
      <c r="J26" s="41">
        <f>SUM(J4:J24)</f>
        <v>213315</v>
      </c>
      <c r="K26" s="42">
        <f>SUM(K5:K24)</f>
        <v>0</v>
      </c>
      <c r="L26" s="43">
        <f>K26/J26*100</f>
        <v>0</v>
      </c>
      <c r="M26" s="42">
        <f>SUM(M5:M24)</f>
        <v>0</v>
      </c>
      <c r="N26" s="44">
        <f>IF(M26&gt;0,M26/K26*10,"")</f>
      </c>
      <c r="O26" s="42">
        <f>SUM(O4:O24)</f>
        <v>12594</v>
      </c>
      <c r="P26" s="42">
        <f>SUM(P5:P24)</f>
        <v>0</v>
      </c>
      <c r="Q26" s="42">
        <f>SUM(Q5:Q24)</f>
        <v>0</v>
      </c>
      <c r="R26" s="44">
        <f>IF(Q26&gt;0,Q26/P26*10,"")</f>
      </c>
      <c r="S26" s="42">
        <f>SUM(S4:S24)</f>
        <v>8197</v>
      </c>
      <c r="T26" s="42">
        <f>SUM(T5:T24)</f>
        <v>0</v>
      </c>
      <c r="U26" s="42">
        <f>SUM(U5:U24)</f>
        <v>0</v>
      </c>
      <c r="V26" s="45">
        <f>IF(U26&gt;0,U26/T26*10,"")</f>
      </c>
      <c r="W26" s="42">
        <f>SUM(W4:W24)</f>
        <v>11658</v>
      </c>
      <c r="X26" s="42">
        <f>SUM(X5:X24)</f>
        <v>0</v>
      </c>
      <c r="Y26" s="42">
        <f>SUM(Y5:Y24)</f>
        <v>0</v>
      </c>
      <c r="Z26" s="45">
        <f>IF(Y26&gt;0,Y26/X26*10,"")</f>
      </c>
      <c r="AA26" s="104">
        <f>SUM(AA4:AA24)</f>
        <v>7736</v>
      </c>
      <c r="AB26" s="104">
        <f>SUM(AB5:AB24)</f>
        <v>1440</v>
      </c>
      <c r="AC26" s="132">
        <f>AB26/AA26*100</f>
        <v>18.61427094105481</v>
      </c>
      <c r="AD26" s="104">
        <f>SUM(AD5:AD24)</f>
        <v>613</v>
      </c>
      <c r="AE26" s="131">
        <f>AD26/AB26*10</f>
        <v>4.256944444444445</v>
      </c>
      <c r="AF26" s="38">
        <f>SUM(AF5:AF24)</f>
        <v>4206</v>
      </c>
      <c r="AG26" s="222">
        <f>SUM(AG5:AG24)</f>
        <v>570</v>
      </c>
      <c r="AH26" s="539">
        <f>AG26/AF26*100</f>
        <v>13.55206847360913</v>
      </c>
      <c r="AI26" s="222">
        <f>SUM(AI5:AI24)</f>
        <v>480</v>
      </c>
      <c r="AJ26" s="537">
        <f>AI26/AG26*10</f>
        <v>8.421052631578947</v>
      </c>
      <c r="AK26" s="41">
        <f>SUM(AK4:AK24)</f>
        <v>374</v>
      </c>
      <c r="AL26" s="42"/>
      <c r="AM26" s="42"/>
      <c r="AN26" s="259"/>
      <c r="AO26" s="124">
        <f>SUM(AO4:AO24)</f>
        <v>12146</v>
      </c>
      <c r="AP26" s="104">
        <f>SUM(AP4:AP24)</f>
        <v>117</v>
      </c>
      <c r="AQ26" s="132">
        <f>AP26/AO26*100</f>
        <v>0.9632800922114276</v>
      </c>
      <c r="AR26" s="104">
        <f>SUM(AR4:AR24)</f>
        <v>635</v>
      </c>
      <c r="AS26" s="131">
        <f>AR26/AP26*10</f>
        <v>54.27350427350427</v>
      </c>
      <c r="AT26" s="257">
        <f>SUM(AT5:AT25)</f>
        <v>1433.4</v>
      </c>
      <c r="AU26" s="223">
        <f>SUM(AU5:AU24)</f>
        <v>96</v>
      </c>
      <c r="AV26" s="119">
        <f>AU26/AT26*100</f>
        <v>6.697362913352867</v>
      </c>
      <c r="AW26" s="223">
        <f>SUM(AW5:AW24)</f>
        <v>1440</v>
      </c>
      <c r="AX26" s="113">
        <f>IF(AW26&gt;0,AW26/AU26*10,"")</f>
        <v>150</v>
      </c>
      <c r="AY26" s="124">
        <f>SUM(AY4:AY25)</f>
        <v>1704.6</v>
      </c>
      <c r="AZ26" s="104">
        <f>SUM(AZ4:AZ25)</f>
        <v>2</v>
      </c>
      <c r="BA26" s="105">
        <f>AZ26/AY26*100</f>
        <v>0.11732957878681216</v>
      </c>
      <c r="BB26" s="104">
        <f>SUM(BB4:BB25)</f>
        <v>120</v>
      </c>
      <c r="BC26" s="113">
        <f>BB26/AZ26*10</f>
        <v>600</v>
      </c>
      <c r="BD26" s="108">
        <f>SUM(BD4:BD25)</f>
        <v>3</v>
      </c>
      <c r="BE26" s="42">
        <f>SUM(BE4:BE25)</f>
        <v>0</v>
      </c>
      <c r="BF26" s="46">
        <f>BE26/BD26*100</f>
        <v>0</v>
      </c>
      <c r="BG26" s="42">
        <f>SUM(BG4:BG25)</f>
        <v>0</v>
      </c>
      <c r="BH26" s="44" t="e">
        <f>BG26/BE26*10</f>
        <v>#DIV/0!</v>
      </c>
    </row>
    <row r="27" spans="1:60" s="22" customFormat="1" ht="16.5" thickBot="1">
      <c r="A27" s="243" t="s">
        <v>16</v>
      </c>
      <c r="B27" s="244">
        <f>E27+J27+O27+S27+W27+AA27+AF27+AK27</f>
        <v>258445</v>
      </c>
      <c r="C27" s="244">
        <f>F27+K27+P27+T27+X27+AB27+AG27+AL27</f>
        <v>10715</v>
      </c>
      <c r="D27" s="245">
        <f>C27/B27*100</f>
        <v>4.145949815241154</v>
      </c>
      <c r="E27" s="246">
        <v>4563</v>
      </c>
      <c r="F27" s="247">
        <v>4563</v>
      </c>
      <c r="G27" s="248">
        <v>100</v>
      </c>
      <c r="H27" s="247">
        <v>5513</v>
      </c>
      <c r="I27" s="249">
        <v>12.081963620425158</v>
      </c>
      <c r="J27" s="250">
        <v>206908</v>
      </c>
      <c r="K27" s="251"/>
      <c r="L27" s="252"/>
      <c r="M27" s="251"/>
      <c r="N27" s="251"/>
      <c r="O27" s="251">
        <v>12560</v>
      </c>
      <c r="P27" s="251"/>
      <c r="Q27" s="251"/>
      <c r="R27" s="251"/>
      <c r="S27" s="251">
        <v>6658</v>
      </c>
      <c r="T27" s="251"/>
      <c r="U27" s="251"/>
      <c r="V27" s="251"/>
      <c r="W27" s="251">
        <v>12566</v>
      </c>
      <c r="X27" s="251"/>
      <c r="Y27" s="251"/>
      <c r="Z27" s="251"/>
      <c r="AA27" s="253">
        <v>8004</v>
      </c>
      <c r="AB27" s="253">
        <v>4833</v>
      </c>
      <c r="AC27" s="253">
        <f>AB27/AA27*100</f>
        <v>60.382308845577214</v>
      </c>
      <c r="AD27" s="253">
        <v>3078</v>
      </c>
      <c r="AE27" s="249">
        <v>6.4</v>
      </c>
      <c r="AF27" s="536">
        <v>7186</v>
      </c>
      <c r="AG27" s="253">
        <v>1319</v>
      </c>
      <c r="AH27" s="248">
        <f>AG27/AF27*100</f>
        <v>18.35513498469246</v>
      </c>
      <c r="AI27" s="253">
        <v>690</v>
      </c>
      <c r="AJ27" s="248">
        <f>AI27/AG27*10</f>
        <v>5.231235784685367</v>
      </c>
      <c r="AK27" s="251">
        <v>0</v>
      </c>
      <c r="AL27" s="251"/>
      <c r="AM27" s="251"/>
      <c r="AN27" s="260"/>
      <c r="AO27" s="254">
        <v>9943</v>
      </c>
      <c r="AP27" s="253">
        <v>458</v>
      </c>
      <c r="AQ27" s="248">
        <f>AP27/AO27*100</f>
        <v>4.606255657246304</v>
      </c>
      <c r="AR27" s="253">
        <v>1942</v>
      </c>
      <c r="AS27" s="261">
        <f>AR27/AP27*10</f>
        <v>42.40174672489083</v>
      </c>
      <c r="AT27" s="254">
        <v>1514.8</v>
      </c>
      <c r="AU27" s="253">
        <v>0</v>
      </c>
      <c r="AV27" s="253">
        <v>0</v>
      </c>
      <c r="AW27" s="253">
        <v>0</v>
      </c>
      <c r="AX27" s="249">
        <v>0</v>
      </c>
      <c r="AY27" s="254">
        <v>1622.2</v>
      </c>
      <c r="AZ27" s="253">
        <v>89.5</v>
      </c>
      <c r="BA27" s="248">
        <v>5.517198865737887</v>
      </c>
      <c r="BB27" s="253">
        <v>1820</v>
      </c>
      <c r="BC27" s="249">
        <v>203.35195530726256</v>
      </c>
      <c r="BD27" s="109">
        <v>3</v>
      </c>
      <c r="BE27" s="47"/>
      <c r="BF27" s="48"/>
      <c r="BG27" s="47"/>
      <c r="BH27" s="47"/>
    </row>
    <row r="28" spans="10:55" ht="12.7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</sheetData>
  <sheetProtection/>
  <mergeCells count="16">
    <mergeCell ref="A2:A3"/>
    <mergeCell ref="E2:I2"/>
    <mergeCell ref="AA2:AE2"/>
    <mergeCell ref="AF2:AJ2"/>
    <mergeCell ref="J2:N2"/>
    <mergeCell ref="O2:R2"/>
    <mergeCell ref="S2:V2"/>
    <mergeCell ref="W2:Z2"/>
    <mergeCell ref="B2:D2"/>
    <mergeCell ref="AP1:AS1"/>
    <mergeCell ref="B1:AJ1"/>
    <mergeCell ref="BD2:BH2"/>
    <mergeCell ref="AK2:AN2"/>
    <mergeCell ref="AO2:AS2"/>
    <mergeCell ref="AT2:AX2"/>
    <mergeCell ref="AY2:BC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F16" sqref="F16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9.2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606" t="s">
        <v>92</v>
      </c>
      <c r="B1" s="607"/>
      <c r="C1" s="607"/>
      <c r="D1" s="607"/>
      <c r="E1" s="607"/>
      <c r="F1" s="607"/>
      <c r="G1" s="608"/>
      <c r="H1" s="592">
        <v>43700</v>
      </c>
      <c r="I1" s="593"/>
    </row>
    <row r="2" spans="1:9" ht="19.5" thickBot="1">
      <c r="A2" s="364"/>
      <c r="F2" s="594"/>
      <c r="G2" s="594"/>
      <c r="H2" s="595"/>
      <c r="I2" s="595"/>
    </row>
    <row r="3" spans="1:12" ht="18.75">
      <c r="A3" s="596" t="s">
        <v>93</v>
      </c>
      <c r="B3" s="599" t="s">
        <v>94</v>
      </c>
      <c r="C3" s="600"/>
      <c r="D3" s="600"/>
      <c r="E3" s="600"/>
      <c r="F3" s="600"/>
      <c r="G3" s="600"/>
      <c r="H3" s="600"/>
      <c r="I3" s="601"/>
      <c r="J3" s="586" t="s">
        <v>95</v>
      </c>
      <c r="K3" s="587"/>
      <c r="L3" s="588"/>
    </row>
    <row r="4" spans="1:12" ht="19.5" thickBot="1">
      <c r="A4" s="597"/>
      <c r="B4" s="602" t="s">
        <v>96</v>
      </c>
      <c r="C4" s="603"/>
      <c r="D4" s="603"/>
      <c r="E4" s="604"/>
      <c r="F4" s="602" t="s">
        <v>97</v>
      </c>
      <c r="G4" s="603"/>
      <c r="H4" s="603"/>
      <c r="I4" s="605"/>
      <c r="J4" s="589"/>
      <c r="K4" s="590"/>
      <c r="L4" s="591"/>
    </row>
    <row r="5" spans="1:12" ht="19.5" thickBot="1">
      <c r="A5" s="598"/>
      <c r="B5" s="365" t="s">
        <v>98</v>
      </c>
      <c r="C5" s="366" t="s">
        <v>99</v>
      </c>
      <c r="D5" s="366" t="s">
        <v>100</v>
      </c>
      <c r="E5" s="367" t="s">
        <v>1</v>
      </c>
      <c r="F5" s="365" t="s">
        <v>98</v>
      </c>
      <c r="G5" s="366" t="s">
        <v>99</v>
      </c>
      <c r="H5" s="366" t="s">
        <v>100</v>
      </c>
      <c r="I5" s="368" t="s">
        <v>1</v>
      </c>
      <c r="J5" s="369" t="s">
        <v>98</v>
      </c>
      <c r="K5" s="370" t="s">
        <v>101</v>
      </c>
      <c r="L5" s="371" t="s">
        <v>1</v>
      </c>
    </row>
    <row r="6" spans="1:12" ht="18.75">
      <c r="A6" s="372" t="s">
        <v>2</v>
      </c>
      <c r="B6" s="373">
        <v>299</v>
      </c>
      <c r="C6" s="374">
        <v>299</v>
      </c>
      <c r="D6" s="374">
        <v>299</v>
      </c>
      <c r="E6" s="375">
        <f aca="true" t="shared" si="0" ref="E6:E27">D6/B6*100</f>
        <v>100</v>
      </c>
      <c r="F6" s="376"/>
      <c r="G6" s="377"/>
      <c r="H6" s="377"/>
      <c r="I6" s="378"/>
      <c r="J6" s="379">
        <v>800</v>
      </c>
      <c r="K6" s="380">
        <v>300</v>
      </c>
      <c r="L6" s="381">
        <f aca="true" t="shared" si="1" ref="L6:L14">K6/J6*100</f>
        <v>37.5</v>
      </c>
    </row>
    <row r="7" spans="1:12" ht="18.75">
      <c r="A7" s="382" t="s">
        <v>18</v>
      </c>
      <c r="B7" s="383">
        <v>2978</v>
      </c>
      <c r="C7" s="384">
        <v>2978</v>
      </c>
      <c r="D7" s="384">
        <v>2978</v>
      </c>
      <c r="E7" s="385">
        <f t="shared" si="0"/>
        <v>100</v>
      </c>
      <c r="F7" s="386">
        <v>4599</v>
      </c>
      <c r="G7" s="387">
        <v>4419</v>
      </c>
      <c r="H7" s="387">
        <v>4419</v>
      </c>
      <c r="I7" s="385">
        <f aca="true" t="shared" si="2" ref="I7:I27">H7/F7*100</f>
        <v>96.08610567514677</v>
      </c>
      <c r="J7" s="386">
        <v>4770</v>
      </c>
      <c r="K7" s="388">
        <v>1692</v>
      </c>
      <c r="L7" s="381">
        <f t="shared" si="1"/>
        <v>35.471698113207545</v>
      </c>
    </row>
    <row r="8" spans="1:12" ht="18.75">
      <c r="A8" s="382" t="s">
        <v>19</v>
      </c>
      <c r="B8" s="383">
        <v>3451</v>
      </c>
      <c r="C8" s="384">
        <v>3451</v>
      </c>
      <c r="D8" s="384">
        <v>3451</v>
      </c>
      <c r="E8" s="385">
        <f t="shared" si="0"/>
        <v>100</v>
      </c>
      <c r="F8" s="386">
        <v>2795</v>
      </c>
      <c r="G8" s="387">
        <v>2795</v>
      </c>
      <c r="H8" s="387">
        <v>2795</v>
      </c>
      <c r="I8" s="385">
        <f t="shared" si="2"/>
        <v>100</v>
      </c>
      <c r="J8" s="386">
        <v>8116</v>
      </c>
      <c r="K8" s="388">
        <v>3095</v>
      </c>
      <c r="L8" s="381">
        <f t="shared" si="1"/>
        <v>38.13454903893543</v>
      </c>
    </row>
    <row r="9" spans="1:12" ht="18.75">
      <c r="A9" s="382" t="s">
        <v>3</v>
      </c>
      <c r="B9" s="383">
        <v>3553</v>
      </c>
      <c r="C9" s="384">
        <v>3553</v>
      </c>
      <c r="D9" s="384">
        <v>3553</v>
      </c>
      <c r="E9" s="385">
        <f t="shared" si="0"/>
        <v>100</v>
      </c>
      <c r="F9" s="386">
        <v>3125</v>
      </c>
      <c r="G9" s="387">
        <v>3125</v>
      </c>
      <c r="H9" s="387">
        <v>3125</v>
      </c>
      <c r="I9" s="385">
        <f t="shared" si="2"/>
        <v>100</v>
      </c>
      <c r="J9" s="386">
        <v>8866</v>
      </c>
      <c r="K9" s="388">
        <v>1798</v>
      </c>
      <c r="L9" s="389">
        <f t="shared" si="1"/>
        <v>20.27972027972028</v>
      </c>
    </row>
    <row r="10" spans="1:12" ht="18.75">
      <c r="A10" s="382" t="s">
        <v>4</v>
      </c>
      <c r="B10" s="383">
        <v>1122</v>
      </c>
      <c r="C10" s="384">
        <v>1122</v>
      </c>
      <c r="D10" s="384">
        <v>1122</v>
      </c>
      <c r="E10" s="385">
        <f t="shared" si="0"/>
        <v>100</v>
      </c>
      <c r="F10" s="386">
        <v>376</v>
      </c>
      <c r="G10" s="387">
        <v>376</v>
      </c>
      <c r="H10" s="387">
        <v>376</v>
      </c>
      <c r="I10" s="385">
        <f t="shared" si="2"/>
        <v>100</v>
      </c>
      <c r="J10" s="386">
        <v>26996</v>
      </c>
      <c r="K10" s="388">
        <v>1352</v>
      </c>
      <c r="L10" s="389">
        <f t="shared" si="1"/>
        <v>5.008149355460068</v>
      </c>
    </row>
    <row r="11" spans="1:12" ht="18.75">
      <c r="A11" s="382" t="s">
        <v>20</v>
      </c>
      <c r="B11" s="383">
        <v>3230</v>
      </c>
      <c r="C11" s="384">
        <v>3230</v>
      </c>
      <c r="D11" s="384">
        <v>3230</v>
      </c>
      <c r="E11" s="385">
        <f t="shared" si="0"/>
        <v>100</v>
      </c>
      <c r="F11" s="386">
        <v>8426</v>
      </c>
      <c r="G11" s="387">
        <v>6200</v>
      </c>
      <c r="H11" s="387">
        <v>5580</v>
      </c>
      <c r="I11" s="385">
        <f t="shared" si="2"/>
        <v>66.22359363873724</v>
      </c>
      <c r="J11" s="386">
        <v>20955</v>
      </c>
      <c r="K11" s="388">
        <v>13100</v>
      </c>
      <c r="L11" s="389">
        <f t="shared" si="1"/>
        <v>62.514912908613695</v>
      </c>
    </row>
    <row r="12" spans="1:12" ht="18.75">
      <c r="A12" s="382" t="s">
        <v>5</v>
      </c>
      <c r="B12" s="383">
        <v>3911</v>
      </c>
      <c r="C12" s="384">
        <v>3911</v>
      </c>
      <c r="D12" s="384">
        <v>3911</v>
      </c>
      <c r="E12" s="385">
        <f t="shared" si="0"/>
        <v>100</v>
      </c>
      <c r="F12" s="386">
        <v>3792</v>
      </c>
      <c r="G12" s="387">
        <v>3005</v>
      </c>
      <c r="H12" s="387">
        <v>3005</v>
      </c>
      <c r="I12" s="385">
        <f t="shared" si="2"/>
        <v>79.2457805907173</v>
      </c>
      <c r="J12" s="386">
        <v>27225</v>
      </c>
      <c r="K12" s="388">
        <v>5650</v>
      </c>
      <c r="L12" s="389">
        <f t="shared" si="1"/>
        <v>20.752984389348025</v>
      </c>
    </row>
    <row r="13" spans="1:12" ht="18.75">
      <c r="A13" s="382" t="s">
        <v>6</v>
      </c>
      <c r="B13" s="383">
        <v>1508</v>
      </c>
      <c r="C13" s="384">
        <v>1508</v>
      </c>
      <c r="D13" s="384">
        <v>1508</v>
      </c>
      <c r="E13" s="385">
        <f t="shared" si="0"/>
        <v>100</v>
      </c>
      <c r="F13" s="386">
        <v>3091</v>
      </c>
      <c r="G13" s="387">
        <v>2424</v>
      </c>
      <c r="H13" s="387">
        <v>2424</v>
      </c>
      <c r="I13" s="385">
        <f t="shared" si="2"/>
        <v>78.42122290520867</v>
      </c>
      <c r="J13" s="386">
        <v>63973</v>
      </c>
      <c r="K13" s="388">
        <v>4750</v>
      </c>
      <c r="L13" s="389">
        <f t="shared" si="1"/>
        <v>7.425007425007426</v>
      </c>
    </row>
    <row r="14" spans="1:12" ht="18.75">
      <c r="A14" s="382" t="s">
        <v>7</v>
      </c>
      <c r="B14" s="383">
        <v>2061</v>
      </c>
      <c r="C14" s="384">
        <v>2061</v>
      </c>
      <c r="D14" s="384">
        <v>2061</v>
      </c>
      <c r="E14" s="385">
        <f t="shared" si="0"/>
        <v>100</v>
      </c>
      <c r="F14" s="386">
        <v>1083</v>
      </c>
      <c r="G14" s="387">
        <v>1083</v>
      </c>
      <c r="H14" s="387">
        <v>1083</v>
      </c>
      <c r="I14" s="385">
        <f t="shared" si="2"/>
        <v>100</v>
      </c>
      <c r="J14" s="386">
        <v>17382</v>
      </c>
      <c r="K14" s="388">
        <v>3800</v>
      </c>
      <c r="L14" s="389">
        <f t="shared" si="1"/>
        <v>21.86169600736394</v>
      </c>
    </row>
    <row r="15" spans="1:12" ht="18.75">
      <c r="A15" s="382" t="s">
        <v>8</v>
      </c>
      <c r="B15" s="383">
        <v>455</v>
      </c>
      <c r="C15" s="384">
        <v>455</v>
      </c>
      <c r="D15" s="384">
        <v>455</v>
      </c>
      <c r="E15" s="385">
        <f t="shared" si="0"/>
        <v>100</v>
      </c>
      <c r="F15" s="386">
        <v>1447</v>
      </c>
      <c r="G15" s="387">
        <v>1447</v>
      </c>
      <c r="H15" s="387">
        <v>1447</v>
      </c>
      <c r="I15" s="385">
        <f t="shared" si="2"/>
        <v>100</v>
      </c>
      <c r="J15" s="386">
        <v>18821</v>
      </c>
      <c r="K15" s="388">
        <v>3750</v>
      </c>
      <c r="L15" s="389">
        <f aca="true" t="shared" si="3" ref="L15:L20">K15/J15*100</f>
        <v>19.924552361723606</v>
      </c>
    </row>
    <row r="16" spans="1:12" ht="18.75">
      <c r="A16" s="382" t="s">
        <v>9</v>
      </c>
      <c r="B16" s="383">
        <v>3063</v>
      </c>
      <c r="C16" s="384">
        <v>3063</v>
      </c>
      <c r="D16" s="384">
        <v>3063</v>
      </c>
      <c r="E16" s="385">
        <f t="shared" si="0"/>
        <v>100</v>
      </c>
      <c r="F16" s="386">
        <v>920</v>
      </c>
      <c r="G16" s="387">
        <v>920</v>
      </c>
      <c r="H16" s="387">
        <v>920</v>
      </c>
      <c r="I16" s="385">
        <f t="shared" si="2"/>
        <v>100</v>
      </c>
      <c r="J16" s="386">
        <v>25319</v>
      </c>
      <c r="K16" s="388">
        <v>12135</v>
      </c>
      <c r="L16" s="389">
        <f t="shared" si="3"/>
        <v>47.92843319246416</v>
      </c>
    </row>
    <row r="17" spans="1:12" ht="18.75">
      <c r="A17" s="382" t="s">
        <v>10</v>
      </c>
      <c r="B17" s="383">
        <v>1899</v>
      </c>
      <c r="C17" s="384">
        <v>1899</v>
      </c>
      <c r="D17" s="384">
        <v>1899</v>
      </c>
      <c r="E17" s="385">
        <f t="shared" si="0"/>
        <v>100</v>
      </c>
      <c r="F17" s="386">
        <v>323</v>
      </c>
      <c r="G17" s="387">
        <v>323</v>
      </c>
      <c r="H17" s="387">
        <v>323</v>
      </c>
      <c r="I17" s="385">
        <f t="shared" si="2"/>
        <v>100</v>
      </c>
      <c r="J17" s="386">
        <v>13600</v>
      </c>
      <c r="K17" s="388">
        <v>3382</v>
      </c>
      <c r="L17" s="389">
        <f t="shared" si="3"/>
        <v>24.86764705882353</v>
      </c>
    </row>
    <row r="18" spans="1:12" ht="18.75">
      <c r="A18" s="382" t="s">
        <v>21</v>
      </c>
      <c r="B18" s="383">
        <v>4581</v>
      </c>
      <c r="C18" s="384">
        <v>4581</v>
      </c>
      <c r="D18" s="384">
        <v>4581</v>
      </c>
      <c r="E18" s="385">
        <f t="shared" si="0"/>
        <v>100</v>
      </c>
      <c r="F18" s="386">
        <v>6554</v>
      </c>
      <c r="G18" s="387">
        <v>820</v>
      </c>
      <c r="H18" s="387">
        <v>800</v>
      </c>
      <c r="I18" s="385">
        <f t="shared" si="2"/>
        <v>12.206286237412268</v>
      </c>
      <c r="J18" s="386">
        <v>33848</v>
      </c>
      <c r="K18" s="388">
        <v>9771</v>
      </c>
      <c r="L18" s="389">
        <f t="shared" si="3"/>
        <v>28.867289056960526</v>
      </c>
    </row>
    <row r="19" spans="1:12" ht="18.75">
      <c r="A19" s="382" t="s">
        <v>11</v>
      </c>
      <c r="B19" s="383">
        <v>2222</v>
      </c>
      <c r="C19" s="384">
        <v>2222</v>
      </c>
      <c r="D19" s="384">
        <v>2222</v>
      </c>
      <c r="E19" s="385">
        <f t="shared" si="0"/>
        <v>100</v>
      </c>
      <c r="F19" s="386">
        <v>2625</v>
      </c>
      <c r="G19" s="387">
        <v>2625</v>
      </c>
      <c r="H19" s="387">
        <v>2625</v>
      </c>
      <c r="I19" s="385">
        <f t="shared" si="2"/>
        <v>100</v>
      </c>
      <c r="J19" s="386">
        <v>15246</v>
      </c>
      <c r="K19" s="388">
        <v>2304</v>
      </c>
      <c r="L19" s="389">
        <f t="shared" si="3"/>
        <v>15.11216056670602</v>
      </c>
    </row>
    <row r="20" spans="1:12" ht="18.75">
      <c r="A20" s="382" t="s">
        <v>12</v>
      </c>
      <c r="B20" s="383">
        <v>2321</v>
      </c>
      <c r="C20" s="384">
        <v>2321</v>
      </c>
      <c r="D20" s="384">
        <v>2321</v>
      </c>
      <c r="E20" s="385">
        <f t="shared" si="0"/>
        <v>100</v>
      </c>
      <c r="F20" s="386">
        <v>2945</v>
      </c>
      <c r="G20" s="387">
        <v>2945</v>
      </c>
      <c r="H20" s="387">
        <v>2945</v>
      </c>
      <c r="I20" s="385">
        <f t="shared" si="2"/>
        <v>100</v>
      </c>
      <c r="J20" s="386">
        <v>23004</v>
      </c>
      <c r="K20" s="388">
        <v>7200</v>
      </c>
      <c r="L20" s="389">
        <f t="shared" si="3"/>
        <v>31.29890453834116</v>
      </c>
    </row>
    <row r="21" spans="1:12" ht="18.75">
      <c r="A21" s="382" t="s">
        <v>22</v>
      </c>
      <c r="B21" s="383">
        <v>1057</v>
      </c>
      <c r="C21" s="384">
        <v>1057</v>
      </c>
      <c r="D21" s="384">
        <v>1057</v>
      </c>
      <c r="E21" s="385">
        <f t="shared" si="0"/>
        <v>100</v>
      </c>
      <c r="F21" s="386">
        <v>3409</v>
      </c>
      <c r="G21" s="388">
        <v>3409</v>
      </c>
      <c r="H21" s="387">
        <v>3409</v>
      </c>
      <c r="I21" s="385">
        <f t="shared" si="2"/>
        <v>100</v>
      </c>
      <c r="J21" s="386">
        <v>50885</v>
      </c>
      <c r="K21" s="388">
        <v>11500</v>
      </c>
      <c r="L21" s="389">
        <f aca="true" t="shared" si="4" ref="L21:L27">K21/J21*100</f>
        <v>22.599980347843175</v>
      </c>
    </row>
    <row r="22" spans="1:12" ht="18.75">
      <c r="A22" s="382" t="s">
        <v>23</v>
      </c>
      <c r="B22" s="383">
        <v>4412</v>
      </c>
      <c r="C22" s="384">
        <v>4412</v>
      </c>
      <c r="D22" s="384">
        <v>4412</v>
      </c>
      <c r="E22" s="385">
        <f t="shared" si="0"/>
        <v>100</v>
      </c>
      <c r="F22" s="386">
        <v>2880</v>
      </c>
      <c r="G22" s="387">
        <v>1600</v>
      </c>
      <c r="H22" s="387">
        <v>1600</v>
      </c>
      <c r="I22" s="385">
        <f t="shared" si="2"/>
        <v>55.55555555555556</v>
      </c>
      <c r="J22" s="386">
        <v>21591</v>
      </c>
      <c r="K22" s="388">
        <v>9000</v>
      </c>
      <c r="L22" s="389">
        <f t="shared" si="4"/>
        <v>41.68403501458941</v>
      </c>
    </row>
    <row r="23" spans="1:12" ht="18.75">
      <c r="A23" s="382" t="s">
        <v>13</v>
      </c>
      <c r="B23" s="383">
        <v>3301</v>
      </c>
      <c r="C23" s="384">
        <v>3301</v>
      </c>
      <c r="D23" s="384">
        <v>3301</v>
      </c>
      <c r="E23" s="385">
        <f t="shared" si="0"/>
        <v>100</v>
      </c>
      <c r="F23" s="386">
        <v>883</v>
      </c>
      <c r="G23" s="387">
        <v>883</v>
      </c>
      <c r="H23" s="387">
        <v>883</v>
      </c>
      <c r="I23" s="385">
        <f t="shared" si="2"/>
        <v>100</v>
      </c>
      <c r="J23" s="386">
        <v>12126</v>
      </c>
      <c r="K23" s="388">
        <v>2979</v>
      </c>
      <c r="L23" s="389">
        <f t="shared" si="4"/>
        <v>24.567046016823355</v>
      </c>
    </row>
    <row r="24" spans="1:12" ht="18.75">
      <c r="A24" s="382" t="s">
        <v>14</v>
      </c>
      <c r="B24" s="383">
        <v>3710</v>
      </c>
      <c r="C24" s="384">
        <v>3710</v>
      </c>
      <c r="D24" s="384">
        <v>3710</v>
      </c>
      <c r="E24" s="385">
        <f t="shared" si="0"/>
        <v>100</v>
      </c>
      <c r="F24" s="386">
        <v>1551</v>
      </c>
      <c r="G24" s="387">
        <v>1551</v>
      </c>
      <c r="H24" s="387">
        <v>1551</v>
      </c>
      <c r="I24" s="385">
        <f t="shared" si="2"/>
        <v>100</v>
      </c>
      <c r="J24" s="386">
        <v>27000</v>
      </c>
      <c r="K24" s="388">
        <v>27000</v>
      </c>
      <c r="L24" s="389">
        <f t="shared" si="4"/>
        <v>100</v>
      </c>
    </row>
    <row r="25" spans="1:12" ht="18.75">
      <c r="A25" s="382" t="s">
        <v>24</v>
      </c>
      <c r="B25" s="383">
        <v>2913</v>
      </c>
      <c r="C25" s="384">
        <v>2913</v>
      </c>
      <c r="D25" s="384">
        <v>2913</v>
      </c>
      <c r="E25" s="385">
        <f t="shared" si="0"/>
        <v>100</v>
      </c>
      <c r="F25" s="386">
        <v>1376</v>
      </c>
      <c r="G25" s="387">
        <v>1376</v>
      </c>
      <c r="H25" s="387">
        <v>1376</v>
      </c>
      <c r="I25" s="385">
        <f t="shared" si="2"/>
        <v>100</v>
      </c>
      <c r="J25" s="386">
        <v>68491</v>
      </c>
      <c r="K25" s="388">
        <v>8450</v>
      </c>
      <c r="L25" s="389">
        <f t="shared" si="4"/>
        <v>12.337387393964171</v>
      </c>
    </row>
    <row r="26" spans="1:12" ht="19.5" thickBot="1">
      <c r="A26" s="390" t="s">
        <v>15</v>
      </c>
      <c r="B26" s="391">
        <v>4167</v>
      </c>
      <c r="C26" s="392">
        <v>4167</v>
      </c>
      <c r="D26" s="392">
        <v>4167</v>
      </c>
      <c r="E26" s="393">
        <f t="shared" si="0"/>
        <v>100</v>
      </c>
      <c r="F26" s="394">
        <v>3502</v>
      </c>
      <c r="G26" s="395">
        <v>3502</v>
      </c>
      <c r="H26" s="395">
        <v>3502</v>
      </c>
      <c r="I26" s="393">
        <f t="shared" si="2"/>
        <v>100</v>
      </c>
      <c r="J26" s="396">
        <v>59320.799999999996</v>
      </c>
      <c r="K26" s="397">
        <v>18385</v>
      </c>
      <c r="L26" s="389">
        <f t="shared" si="4"/>
        <v>30.992501786894312</v>
      </c>
    </row>
    <row r="27" spans="1:12" ht="19.5" thickBot="1">
      <c r="A27" s="398" t="s">
        <v>78</v>
      </c>
      <c r="B27" s="399">
        <f>SUM(B6:B26)</f>
        <v>56214</v>
      </c>
      <c r="C27" s="400">
        <f>SUM(C6:C26)</f>
        <v>56214</v>
      </c>
      <c r="D27" s="400">
        <f>SUM(D6:D26)</f>
        <v>56214</v>
      </c>
      <c r="E27" s="401">
        <f t="shared" si="0"/>
        <v>100</v>
      </c>
      <c r="F27" s="402">
        <f>SUM(F6:F26)</f>
        <v>55702</v>
      </c>
      <c r="G27" s="403">
        <f>SUM(G6:G26)</f>
        <v>44828</v>
      </c>
      <c r="H27" s="403">
        <f>SUM(H6:H26)</f>
        <v>44188</v>
      </c>
      <c r="I27" s="401">
        <f t="shared" si="2"/>
        <v>79.32928799684032</v>
      </c>
      <c r="J27" s="404">
        <f>SUM(J6:J26)</f>
        <v>548334.8</v>
      </c>
      <c r="K27" s="403">
        <f>SUM(K6:K26)</f>
        <v>151393</v>
      </c>
      <c r="L27" s="405">
        <f t="shared" si="4"/>
        <v>27.609591804131345</v>
      </c>
    </row>
    <row r="28" spans="1:12" ht="18" customHeight="1" thickBot="1">
      <c r="A28" s="406" t="s">
        <v>102</v>
      </c>
      <c r="B28" s="407">
        <v>62070</v>
      </c>
      <c r="C28" s="408">
        <v>62070</v>
      </c>
      <c r="D28" s="408">
        <v>62070</v>
      </c>
      <c r="E28" s="409">
        <v>100</v>
      </c>
      <c r="F28" s="407">
        <v>51553</v>
      </c>
      <c r="G28" s="408">
        <v>51553</v>
      </c>
      <c r="H28" s="408">
        <v>51553</v>
      </c>
      <c r="I28" s="409">
        <v>100</v>
      </c>
      <c r="J28" s="551">
        <v>489766.07</v>
      </c>
      <c r="K28" s="408">
        <v>12062</v>
      </c>
      <c r="L28" s="410">
        <v>2.4628084179044905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4">
      <selection activeCell="D34" sqref="D34:D38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bestFit="1" customWidth="1"/>
    <col min="23" max="23" width="9.625" style="0" bestFit="1" customWidth="1"/>
    <col min="24" max="24" width="8.75390625" style="0" bestFit="1" customWidth="1"/>
    <col min="25" max="25" width="7.75390625" style="0" customWidth="1"/>
    <col min="26" max="26" width="6.75390625" style="0" customWidth="1"/>
  </cols>
  <sheetData>
    <row r="1" spans="1:26" ht="15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</row>
    <row r="2" spans="1:26" ht="33.75" customHeight="1">
      <c r="A2" s="411"/>
      <c r="B2" s="615" t="s">
        <v>103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1"/>
      <c r="Y2" s="411"/>
      <c r="Z2" s="411"/>
    </row>
    <row r="3" spans="1:24" ht="19.5" customHeight="1" thickBot="1">
      <c r="A3" s="413"/>
      <c r="B3" s="414"/>
      <c r="C3" s="414"/>
      <c r="D3" s="414"/>
      <c r="E3" s="414"/>
      <c r="F3" s="609"/>
      <c r="G3" s="609"/>
      <c r="H3" s="414"/>
      <c r="I3" s="415"/>
      <c r="L3" s="414"/>
      <c r="M3" s="411"/>
      <c r="N3" s="610">
        <v>43700</v>
      </c>
      <c r="O3" s="611"/>
      <c r="P3" s="611"/>
      <c r="Q3" s="416"/>
      <c r="R3" s="417"/>
      <c r="S3" s="418"/>
      <c r="T3" s="413"/>
      <c r="U3" s="413"/>
      <c r="V3" s="411"/>
      <c r="W3" s="411"/>
      <c r="X3" s="419"/>
    </row>
    <row r="4" spans="1:26" ht="16.5" customHeight="1" thickBot="1">
      <c r="A4" s="617" t="s">
        <v>17</v>
      </c>
      <c r="B4" s="618" t="s">
        <v>104</v>
      </c>
      <c r="C4" s="618"/>
      <c r="D4" s="618"/>
      <c r="E4" s="618"/>
      <c r="F4" s="618"/>
      <c r="G4" s="619" t="s">
        <v>105</v>
      </c>
      <c r="H4" s="619"/>
      <c r="I4" s="619"/>
      <c r="J4" s="619"/>
      <c r="K4" s="619"/>
      <c r="L4" s="612" t="s">
        <v>106</v>
      </c>
      <c r="M4" s="613"/>
      <c r="N4" s="613"/>
      <c r="O4" s="613"/>
      <c r="P4" s="614"/>
      <c r="Q4" s="612" t="s">
        <v>107</v>
      </c>
      <c r="R4" s="613"/>
      <c r="S4" s="613"/>
      <c r="T4" s="613"/>
      <c r="U4" s="614"/>
      <c r="V4" s="612" t="s">
        <v>108</v>
      </c>
      <c r="W4" s="613"/>
      <c r="X4" s="613"/>
      <c r="Y4" s="613"/>
      <c r="Z4" s="614"/>
    </row>
    <row r="5" spans="1:26" ht="32.25" thickBot="1">
      <c r="A5" s="617"/>
      <c r="B5" s="420" t="s">
        <v>109</v>
      </c>
      <c r="C5" s="421" t="s">
        <v>110</v>
      </c>
      <c r="D5" s="421" t="s">
        <v>111</v>
      </c>
      <c r="E5" s="422" t="s">
        <v>112</v>
      </c>
      <c r="F5" s="423" t="s">
        <v>1</v>
      </c>
      <c r="G5" s="420" t="s">
        <v>109</v>
      </c>
      <c r="H5" s="422" t="s">
        <v>110</v>
      </c>
      <c r="I5" s="421" t="s">
        <v>111</v>
      </c>
      <c r="J5" s="422" t="s">
        <v>112</v>
      </c>
      <c r="K5" s="423" t="s">
        <v>1</v>
      </c>
      <c r="L5" s="420" t="s">
        <v>109</v>
      </c>
      <c r="M5" s="421" t="s">
        <v>110</v>
      </c>
      <c r="N5" s="421" t="s">
        <v>111</v>
      </c>
      <c r="O5" s="422" t="s">
        <v>112</v>
      </c>
      <c r="P5" s="423" t="s">
        <v>1</v>
      </c>
      <c r="Q5" s="420" t="s">
        <v>109</v>
      </c>
      <c r="R5" s="422" t="s">
        <v>110</v>
      </c>
      <c r="S5" s="421" t="s">
        <v>111</v>
      </c>
      <c r="T5" s="421" t="s">
        <v>112</v>
      </c>
      <c r="U5" s="423" t="s">
        <v>1</v>
      </c>
      <c r="V5" s="420" t="s">
        <v>109</v>
      </c>
      <c r="W5" s="422" t="s">
        <v>110</v>
      </c>
      <c r="X5" s="421" t="s">
        <v>111</v>
      </c>
      <c r="Y5" s="421" t="s">
        <v>112</v>
      </c>
      <c r="Z5" s="423" t="s">
        <v>1</v>
      </c>
    </row>
    <row r="6" spans="1:26" ht="15.75">
      <c r="A6" s="424" t="s">
        <v>2</v>
      </c>
      <c r="B6" s="425">
        <v>415</v>
      </c>
      <c r="C6" s="425">
        <v>2</v>
      </c>
      <c r="D6" s="426">
        <v>286</v>
      </c>
      <c r="E6" s="426">
        <f aca="true" t="shared" si="0" ref="E6:E27">C6+D6</f>
        <v>288</v>
      </c>
      <c r="F6" s="427">
        <f>E6/B6*100</f>
        <v>69.39759036144578</v>
      </c>
      <c r="G6" s="425">
        <v>0</v>
      </c>
      <c r="H6" s="425">
        <v>0</v>
      </c>
      <c r="I6" s="428">
        <v>0</v>
      </c>
      <c r="J6" s="426">
        <f aca="true" t="shared" si="1" ref="J6:J26">H6+I6</f>
        <v>0</v>
      </c>
      <c r="K6" s="429">
        <v>0</v>
      </c>
      <c r="L6" s="425">
        <v>0</v>
      </c>
      <c r="M6" s="425">
        <v>0</v>
      </c>
      <c r="N6" s="428">
        <v>0</v>
      </c>
      <c r="O6" s="426">
        <f aca="true" t="shared" si="2" ref="O6:O26">M6+N6</f>
        <v>0</v>
      </c>
      <c r="P6" s="429">
        <v>0</v>
      </c>
      <c r="Q6" s="430">
        <v>0</v>
      </c>
      <c r="R6" s="431">
        <v>0</v>
      </c>
      <c r="S6" s="428">
        <v>0</v>
      </c>
      <c r="T6" s="426">
        <f>R6+S6</f>
        <v>0</v>
      </c>
      <c r="U6" s="429">
        <v>0</v>
      </c>
      <c r="V6" s="430">
        <v>132</v>
      </c>
      <c r="W6" s="425">
        <v>0</v>
      </c>
      <c r="X6" s="432">
        <v>0</v>
      </c>
      <c r="Y6" s="433">
        <f aca="true" t="shared" si="3" ref="Y6:Y26">W6+X6</f>
        <v>0</v>
      </c>
      <c r="Z6" s="429">
        <f>Y6/V6*100</f>
        <v>0</v>
      </c>
    </row>
    <row r="7" spans="1:26" ht="15.75">
      <c r="A7" s="434" t="s">
        <v>18</v>
      </c>
      <c r="B7" s="425">
        <v>3000</v>
      </c>
      <c r="C7" s="425">
        <v>0</v>
      </c>
      <c r="D7" s="432">
        <v>1768</v>
      </c>
      <c r="E7" s="433">
        <f t="shared" si="0"/>
        <v>1768</v>
      </c>
      <c r="F7" s="429">
        <f aca="true" t="shared" si="4" ref="F7:F27">(E7*100)/B7</f>
        <v>58.93333333333333</v>
      </c>
      <c r="G7" s="425">
        <v>5000</v>
      </c>
      <c r="H7" s="425">
        <v>0</v>
      </c>
      <c r="I7" s="432">
        <v>1150</v>
      </c>
      <c r="J7" s="426">
        <f t="shared" si="1"/>
        <v>1150</v>
      </c>
      <c r="K7" s="429">
        <f>(J7*100)/G7</f>
        <v>23</v>
      </c>
      <c r="L7" s="425">
        <v>1500</v>
      </c>
      <c r="M7" s="425">
        <v>0</v>
      </c>
      <c r="N7" s="432">
        <v>1020</v>
      </c>
      <c r="O7" s="426">
        <f t="shared" si="2"/>
        <v>1020</v>
      </c>
      <c r="P7" s="429">
        <f aca="true" t="shared" si="5" ref="P7:P27">(O7*100)/L7</f>
        <v>68</v>
      </c>
      <c r="Q7" s="430">
        <v>4500</v>
      </c>
      <c r="R7" s="431">
        <v>0</v>
      </c>
      <c r="S7" s="432">
        <v>1975</v>
      </c>
      <c r="T7" s="426">
        <f>R7+S7</f>
        <v>1975</v>
      </c>
      <c r="U7" s="429">
        <v>0</v>
      </c>
      <c r="V7" s="430">
        <v>4500</v>
      </c>
      <c r="W7" s="425">
        <v>0</v>
      </c>
      <c r="X7" s="432">
        <v>88</v>
      </c>
      <c r="Y7" s="433">
        <f t="shared" si="3"/>
        <v>88</v>
      </c>
      <c r="Z7" s="429">
        <f aca="true" t="shared" si="6" ref="Z7:Z27">(Y7*100)/V7</f>
        <v>1.9555555555555555</v>
      </c>
    </row>
    <row r="8" spans="1:26" ht="15.75">
      <c r="A8" s="434" t="s">
        <v>19</v>
      </c>
      <c r="B8" s="425">
        <v>1800</v>
      </c>
      <c r="C8" s="425">
        <v>260</v>
      </c>
      <c r="D8" s="432">
        <v>1850</v>
      </c>
      <c r="E8" s="433">
        <f t="shared" si="0"/>
        <v>2110</v>
      </c>
      <c r="F8" s="429">
        <f t="shared" si="4"/>
        <v>117.22222222222223</v>
      </c>
      <c r="G8" s="425">
        <v>8600</v>
      </c>
      <c r="H8" s="425">
        <v>2000</v>
      </c>
      <c r="I8" s="432">
        <v>7280</v>
      </c>
      <c r="J8" s="426">
        <f t="shared" si="1"/>
        <v>9280</v>
      </c>
      <c r="K8" s="429">
        <f>(J8*100)/G8</f>
        <v>107.90697674418605</v>
      </c>
      <c r="L8" s="425">
        <v>1700</v>
      </c>
      <c r="M8" s="425">
        <v>50</v>
      </c>
      <c r="N8" s="432">
        <v>1700</v>
      </c>
      <c r="O8" s="426">
        <f t="shared" si="2"/>
        <v>1750</v>
      </c>
      <c r="P8" s="429">
        <f t="shared" si="5"/>
        <v>102.94117647058823</v>
      </c>
      <c r="Q8" s="430">
        <v>2800</v>
      </c>
      <c r="R8" s="431">
        <v>1050</v>
      </c>
      <c r="S8" s="432"/>
      <c r="T8" s="426">
        <f>R8+S8</f>
        <v>1050</v>
      </c>
      <c r="U8" s="429">
        <f>(T8*100)/Q8</f>
        <v>37.5</v>
      </c>
      <c r="V8" s="430">
        <v>3990</v>
      </c>
      <c r="W8" s="425">
        <v>800</v>
      </c>
      <c r="X8" s="432">
        <v>3990</v>
      </c>
      <c r="Y8" s="433">
        <f t="shared" si="3"/>
        <v>4790</v>
      </c>
      <c r="Z8" s="429">
        <f t="shared" si="6"/>
        <v>120.0501253132832</v>
      </c>
    </row>
    <row r="9" spans="1:26" ht="15.75">
      <c r="A9" s="434" t="s">
        <v>3</v>
      </c>
      <c r="B9" s="425">
        <v>1230</v>
      </c>
      <c r="C9" s="425">
        <v>0</v>
      </c>
      <c r="D9" s="432">
        <v>1406</v>
      </c>
      <c r="E9" s="433">
        <f t="shared" si="0"/>
        <v>1406</v>
      </c>
      <c r="F9" s="429">
        <f t="shared" si="4"/>
        <v>114.3089430894309</v>
      </c>
      <c r="G9" s="425">
        <v>157</v>
      </c>
      <c r="H9" s="425">
        <v>0</v>
      </c>
      <c r="I9" s="432">
        <v>710</v>
      </c>
      <c r="J9" s="426">
        <f t="shared" si="1"/>
        <v>710</v>
      </c>
      <c r="K9" s="429">
        <f>(J9*100)/G9</f>
        <v>452.22929936305735</v>
      </c>
      <c r="L9" s="425">
        <v>120</v>
      </c>
      <c r="M9" s="425">
        <v>0</v>
      </c>
      <c r="N9" s="432">
        <v>120</v>
      </c>
      <c r="O9" s="426">
        <f t="shared" si="2"/>
        <v>120</v>
      </c>
      <c r="P9" s="429">
        <f t="shared" si="5"/>
        <v>100</v>
      </c>
      <c r="Q9" s="430">
        <v>0</v>
      </c>
      <c r="R9" s="431">
        <v>0</v>
      </c>
      <c r="S9" s="432"/>
      <c r="T9" s="426">
        <f>R9+S9</f>
        <v>0</v>
      </c>
      <c r="U9" s="429">
        <v>0</v>
      </c>
      <c r="V9" s="430">
        <v>593</v>
      </c>
      <c r="W9" s="425">
        <v>0</v>
      </c>
      <c r="X9" s="432">
        <v>280</v>
      </c>
      <c r="Y9" s="433">
        <f t="shared" si="3"/>
        <v>280</v>
      </c>
      <c r="Z9" s="429">
        <f t="shared" si="6"/>
        <v>47.21753794266442</v>
      </c>
    </row>
    <row r="10" spans="1:26" ht="15.75">
      <c r="A10" s="434" t="s">
        <v>4</v>
      </c>
      <c r="B10" s="425">
        <v>3700</v>
      </c>
      <c r="C10" s="425">
        <v>0</v>
      </c>
      <c r="D10" s="432">
        <v>3500</v>
      </c>
      <c r="E10" s="433">
        <f t="shared" si="0"/>
        <v>3500</v>
      </c>
      <c r="F10" s="429">
        <f t="shared" si="4"/>
        <v>94.5945945945946</v>
      </c>
      <c r="G10" s="425">
        <v>0</v>
      </c>
      <c r="H10" s="425">
        <v>0</v>
      </c>
      <c r="I10" s="432">
        <v>0</v>
      </c>
      <c r="J10" s="426">
        <f t="shared" si="1"/>
        <v>0</v>
      </c>
      <c r="K10" s="429">
        <v>0</v>
      </c>
      <c r="L10" s="425">
        <v>1600</v>
      </c>
      <c r="M10" s="425">
        <v>0</v>
      </c>
      <c r="N10" s="432"/>
      <c r="O10" s="426">
        <f t="shared" si="2"/>
        <v>0</v>
      </c>
      <c r="P10" s="429">
        <f t="shared" si="5"/>
        <v>0</v>
      </c>
      <c r="Q10" s="430">
        <v>0</v>
      </c>
      <c r="R10" s="431">
        <v>0</v>
      </c>
      <c r="S10" s="432"/>
      <c r="T10" s="426">
        <v>0</v>
      </c>
      <c r="U10" s="429">
        <v>0</v>
      </c>
      <c r="V10" s="430">
        <v>1650</v>
      </c>
      <c r="W10" s="425">
        <v>200</v>
      </c>
      <c r="X10" s="432"/>
      <c r="Y10" s="433">
        <f t="shared" si="3"/>
        <v>200</v>
      </c>
      <c r="Z10" s="429">
        <f t="shared" si="6"/>
        <v>12.121212121212121</v>
      </c>
    </row>
    <row r="11" spans="1:26" ht="15.75">
      <c r="A11" s="434" t="s">
        <v>20</v>
      </c>
      <c r="B11" s="425">
        <v>1241</v>
      </c>
      <c r="C11" s="425">
        <v>0</v>
      </c>
      <c r="D11" s="432">
        <v>3100</v>
      </c>
      <c r="E11" s="433">
        <f t="shared" si="0"/>
        <v>3100</v>
      </c>
      <c r="F11" s="429">
        <f t="shared" si="4"/>
        <v>249.79854955680904</v>
      </c>
      <c r="G11" s="425">
        <v>1896</v>
      </c>
      <c r="H11" s="425">
        <v>1100</v>
      </c>
      <c r="I11" s="432">
        <v>1300</v>
      </c>
      <c r="J11" s="426">
        <f t="shared" si="1"/>
        <v>2400</v>
      </c>
      <c r="K11" s="429">
        <f>(J11*100)/G11</f>
        <v>126.58227848101266</v>
      </c>
      <c r="L11" s="425">
        <v>1173</v>
      </c>
      <c r="M11" s="425">
        <v>350</v>
      </c>
      <c r="N11" s="432">
        <v>150</v>
      </c>
      <c r="O11" s="426">
        <f t="shared" si="2"/>
        <v>500</v>
      </c>
      <c r="P11" s="429">
        <f t="shared" si="5"/>
        <v>42.62574595055413</v>
      </c>
      <c r="Q11" s="430">
        <v>6554</v>
      </c>
      <c r="R11" s="431">
        <v>1100</v>
      </c>
      <c r="S11" s="432"/>
      <c r="T11" s="426">
        <f aca="true" t="shared" si="7" ref="T11:T26">R11+S11</f>
        <v>1100</v>
      </c>
      <c r="U11" s="429">
        <f>(T11*100)/Q11</f>
        <v>16.783643576441868</v>
      </c>
      <c r="V11" s="430">
        <v>1949</v>
      </c>
      <c r="W11" s="425">
        <v>405</v>
      </c>
      <c r="X11" s="432">
        <v>500</v>
      </c>
      <c r="Y11" s="433">
        <f t="shared" si="3"/>
        <v>905</v>
      </c>
      <c r="Z11" s="429">
        <f t="shared" si="6"/>
        <v>46.43406875320677</v>
      </c>
    </row>
    <row r="12" spans="1:26" ht="15.75">
      <c r="A12" s="434" t="s">
        <v>5</v>
      </c>
      <c r="B12" s="425">
        <v>990</v>
      </c>
      <c r="C12" s="425">
        <v>169</v>
      </c>
      <c r="D12" s="432">
        <v>1252</v>
      </c>
      <c r="E12" s="433">
        <f t="shared" si="0"/>
        <v>1421</v>
      </c>
      <c r="F12" s="429">
        <f t="shared" si="4"/>
        <v>143.53535353535352</v>
      </c>
      <c r="G12" s="425">
        <v>1850</v>
      </c>
      <c r="H12" s="425">
        <v>812</v>
      </c>
      <c r="I12" s="432">
        <v>1600</v>
      </c>
      <c r="J12" s="426">
        <f t="shared" si="1"/>
        <v>2412</v>
      </c>
      <c r="K12" s="429">
        <f>(J12*100)/G12</f>
        <v>130.3783783783784</v>
      </c>
      <c r="L12" s="425">
        <v>1180</v>
      </c>
      <c r="M12" s="425">
        <v>200</v>
      </c>
      <c r="N12" s="432">
        <v>600</v>
      </c>
      <c r="O12" s="426">
        <f t="shared" si="2"/>
        <v>800</v>
      </c>
      <c r="P12" s="429">
        <f t="shared" si="5"/>
        <v>67.79661016949153</v>
      </c>
      <c r="Q12" s="430">
        <v>1500</v>
      </c>
      <c r="R12" s="431">
        <v>760</v>
      </c>
      <c r="S12" s="432"/>
      <c r="T12" s="426">
        <f t="shared" si="7"/>
        <v>760</v>
      </c>
      <c r="U12" s="429">
        <f>(T12*100)/Q12</f>
        <v>50.666666666666664</v>
      </c>
      <c r="V12" s="430">
        <v>2400</v>
      </c>
      <c r="W12" s="425">
        <v>312</v>
      </c>
      <c r="X12" s="432">
        <v>1691</v>
      </c>
      <c r="Y12" s="433">
        <f t="shared" si="3"/>
        <v>2003</v>
      </c>
      <c r="Z12" s="429">
        <f t="shared" si="6"/>
        <v>83.45833333333333</v>
      </c>
    </row>
    <row r="13" spans="1:26" ht="15.75">
      <c r="A13" s="434" t="s">
        <v>6</v>
      </c>
      <c r="B13" s="425">
        <v>1190</v>
      </c>
      <c r="C13" s="425">
        <v>0</v>
      </c>
      <c r="D13" s="432">
        <v>1503</v>
      </c>
      <c r="E13" s="433">
        <f t="shared" si="0"/>
        <v>1503</v>
      </c>
      <c r="F13" s="429">
        <f t="shared" si="4"/>
        <v>126.30252100840336</v>
      </c>
      <c r="G13" s="425">
        <v>11700</v>
      </c>
      <c r="H13" s="425">
        <v>0</v>
      </c>
      <c r="I13" s="432">
        <v>14029</v>
      </c>
      <c r="J13" s="426">
        <f t="shared" si="1"/>
        <v>14029</v>
      </c>
      <c r="K13" s="429">
        <f>(J13*100)/G13</f>
        <v>119.90598290598291</v>
      </c>
      <c r="L13" s="425">
        <v>3258</v>
      </c>
      <c r="M13" s="425">
        <v>0</v>
      </c>
      <c r="N13" s="432"/>
      <c r="O13" s="426">
        <f t="shared" si="2"/>
        <v>0</v>
      </c>
      <c r="P13" s="429">
        <f t="shared" si="5"/>
        <v>0</v>
      </c>
      <c r="Q13" s="430">
        <v>29155</v>
      </c>
      <c r="R13" s="431">
        <v>0</v>
      </c>
      <c r="S13" s="432"/>
      <c r="T13" s="426">
        <f t="shared" si="7"/>
        <v>0</v>
      </c>
      <c r="U13" s="429">
        <f>(T13*100)/Q13</f>
        <v>0</v>
      </c>
      <c r="V13" s="430">
        <v>18350</v>
      </c>
      <c r="W13" s="425">
        <v>0</v>
      </c>
      <c r="X13" s="432"/>
      <c r="Y13" s="433">
        <f t="shared" si="3"/>
        <v>0</v>
      </c>
      <c r="Z13" s="429">
        <f t="shared" si="6"/>
        <v>0</v>
      </c>
    </row>
    <row r="14" spans="1:26" ht="15.75">
      <c r="A14" s="434" t="s">
        <v>7</v>
      </c>
      <c r="B14" s="425">
        <v>1115</v>
      </c>
      <c r="C14" s="425">
        <v>0</v>
      </c>
      <c r="D14" s="432">
        <v>1116</v>
      </c>
      <c r="E14" s="433">
        <f t="shared" si="0"/>
        <v>1116</v>
      </c>
      <c r="F14" s="429">
        <f t="shared" si="4"/>
        <v>100.08968609865471</v>
      </c>
      <c r="G14" s="425">
        <v>0</v>
      </c>
      <c r="H14" s="425">
        <v>0</v>
      </c>
      <c r="I14" s="432">
        <v>0</v>
      </c>
      <c r="J14" s="426">
        <f t="shared" si="1"/>
        <v>0</v>
      </c>
      <c r="K14" s="429">
        <v>0</v>
      </c>
      <c r="L14" s="425">
        <v>1070</v>
      </c>
      <c r="M14" s="425">
        <v>0</v>
      </c>
      <c r="N14" s="432"/>
      <c r="O14" s="426">
        <f t="shared" si="2"/>
        <v>0</v>
      </c>
      <c r="P14" s="429">
        <f t="shared" si="5"/>
        <v>0</v>
      </c>
      <c r="Q14" s="430">
        <v>0</v>
      </c>
      <c r="R14" s="431">
        <v>0</v>
      </c>
      <c r="S14" s="432"/>
      <c r="T14" s="426">
        <f t="shared" si="7"/>
        <v>0</v>
      </c>
      <c r="U14" s="429">
        <v>0</v>
      </c>
      <c r="V14" s="430">
        <v>1337</v>
      </c>
      <c r="W14" s="425">
        <v>832</v>
      </c>
      <c r="X14" s="432"/>
      <c r="Y14" s="433">
        <f t="shared" si="3"/>
        <v>832</v>
      </c>
      <c r="Z14" s="429">
        <f t="shared" si="6"/>
        <v>62.228870605833954</v>
      </c>
    </row>
    <row r="15" spans="1:26" ht="15.75">
      <c r="A15" s="434" t="s">
        <v>8</v>
      </c>
      <c r="B15" s="425">
        <v>818</v>
      </c>
      <c r="C15" s="425">
        <v>0</v>
      </c>
      <c r="D15" s="432">
        <v>1188</v>
      </c>
      <c r="E15" s="433">
        <f t="shared" si="0"/>
        <v>1188</v>
      </c>
      <c r="F15" s="429">
        <f t="shared" si="4"/>
        <v>145.23227383863082</v>
      </c>
      <c r="G15" s="425">
        <v>2028</v>
      </c>
      <c r="H15" s="425">
        <v>1500</v>
      </c>
      <c r="I15" s="432">
        <v>540</v>
      </c>
      <c r="J15" s="426">
        <f t="shared" si="1"/>
        <v>2040</v>
      </c>
      <c r="K15" s="429">
        <f aca="true" t="shared" si="8" ref="K15:K22">(J15*100)/G15</f>
        <v>100.59171597633136</v>
      </c>
      <c r="L15" s="425">
        <v>1227</v>
      </c>
      <c r="M15" s="425">
        <v>0</v>
      </c>
      <c r="N15" s="432">
        <v>750</v>
      </c>
      <c r="O15" s="426">
        <f t="shared" si="2"/>
        <v>750</v>
      </c>
      <c r="P15" s="429">
        <f t="shared" si="5"/>
        <v>61.12469437652812</v>
      </c>
      <c r="Q15" s="430">
        <v>2437</v>
      </c>
      <c r="R15" s="431">
        <v>100</v>
      </c>
      <c r="S15" s="432"/>
      <c r="T15" s="426">
        <f t="shared" si="7"/>
        <v>100</v>
      </c>
      <c r="U15" s="429">
        <f aca="true" t="shared" si="9" ref="U15:U22">(T15*100)/Q15</f>
        <v>4.1034058268362745</v>
      </c>
      <c r="V15" s="430">
        <v>1031</v>
      </c>
      <c r="W15" s="425">
        <v>50</v>
      </c>
      <c r="X15" s="432">
        <v>720</v>
      </c>
      <c r="Y15" s="433">
        <f t="shared" si="3"/>
        <v>770</v>
      </c>
      <c r="Z15" s="429">
        <f t="shared" si="6"/>
        <v>74.68477206595539</v>
      </c>
    </row>
    <row r="16" spans="1:26" ht="15.75">
      <c r="A16" s="434" t="s">
        <v>9</v>
      </c>
      <c r="B16" s="425">
        <v>1080</v>
      </c>
      <c r="C16" s="425">
        <v>140</v>
      </c>
      <c r="D16" s="432">
        <v>1381</v>
      </c>
      <c r="E16" s="433">
        <f t="shared" si="0"/>
        <v>1521</v>
      </c>
      <c r="F16" s="429">
        <f t="shared" si="4"/>
        <v>140.83333333333334</v>
      </c>
      <c r="G16" s="425">
        <v>10800</v>
      </c>
      <c r="H16" s="425">
        <v>8300</v>
      </c>
      <c r="I16" s="432">
        <v>6500</v>
      </c>
      <c r="J16" s="426">
        <f t="shared" si="1"/>
        <v>14800</v>
      </c>
      <c r="K16" s="429">
        <f t="shared" si="8"/>
        <v>137.03703703703704</v>
      </c>
      <c r="L16" s="425">
        <v>2310</v>
      </c>
      <c r="M16" s="425">
        <v>520</v>
      </c>
      <c r="N16" s="432">
        <v>3170</v>
      </c>
      <c r="O16" s="426">
        <f t="shared" si="2"/>
        <v>3690</v>
      </c>
      <c r="P16" s="429">
        <f t="shared" si="5"/>
        <v>159.74025974025975</v>
      </c>
      <c r="Q16" s="430">
        <v>12800</v>
      </c>
      <c r="R16" s="431">
        <v>7800</v>
      </c>
      <c r="S16" s="432"/>
      <c r="T16" s="426">
        <f t="shared" si="7"/>
        <v>7800</v>
      </c>
      <c r="U16" s="429">
        <f t="shared" si="9"/>
        <v>60.9375</v>
      </c>
      <c r="V16" s="430">
        <v>3565</v>
      </c>
      <c r="W16" s="425">
        <v>1110</v>
      </c>
      <c r="X16" s="432">
        <v>2530</v>
      </c>
      <c r="Y16" s="433">
        <f t="shared" si="3"/>
        <v>3640</v>
      </c>
      <c r="Z16" s="429">
        <f t="shared" si="6"/>
        <v>102.10378681626929</v>
      </c>
    </row>
    <row r="17" spans="1:26" ht="15.75">
      <c r="A17" s="434" t="s">
        <v>10</v>
      </c>
      <c r="B17" s="425">
        <v>1700</v>
      </c>
      <c r="C17" s="425">
        <v>0</v>
      </c>
      <c r="D17" s="432">
        <v>1750</v>
      </c>
      <c r="E17" s="433">
        <f t="shared" si="0"/>
        <v>1750</v>
      </c>
      <c r="F17" s="429">
        <f t="shared" si="4"/>
        <v>102.94117647058823</v>
      </c>
      <c r="G17" s="425">
        <v>1200</v>
      </c>
      <c r="H17" s="425">
        <v>0</v>
      </c>
      <c r="I17" s="432">
        <v>1200</v>
      </c>
      <c r="J17" s="426">
        <f t="shared" si="1"/>
        <v>1200</v>
      </c>
      <c r="K17" s="429">
        <f t="shared" si="8"/>
        <v>100</v>
      </c>
      <c r="L17" s="425">
        <v>1052</v>
      </c>
      <c r="M17" s="425">
        <v>0</v>
      </c>
      <c r="N17" s="432">
        <v>300</v>
      </c>
      <c r="O17" s="426">
        <f t="shared" si="2"/>
        <v>300</v>
      </c>
      <c r="P17" s="429">
        <f t="shared" si="5"/>
        <v>28.517110266159698</v>
      </c>
      <c r="Q17" s="430">
        <v>905</v>
      </c>
      <c r="R17" s="431">
        <v>0</v>
      </c>
      <c r="S17" s="432"/>
      <c r="T17" s="426">
        <f t="shared" si="7"/>
        <v>0</v>
      </c>
      <c r="U17" s="429">
        <f t="shared" si="9"/>
        <v>0</v>
      </c>
      <c r="V17" s="430">
        <v>1472</v>
      </c>
      <c r="W17" s="425">
        <v>142</v>
      </c>
      <c r="X17" s="432"/>
      <c r="Y17" s="433">
        <f t="shared" si="3"/>
        <v>142</v>
      </c>
      <c r="Z17" s="429">
        <f t="shared" si="6"/>
        <v>9.646739130434783</v>
      </c>
    </row>
    <row r="18" spans="1:26" ht="15.75">
      <c r="A18" s="434" t="s">
        <v>21</v>
      </c>
      <c r="B18" s="425">
        <v>2730</v>
      </c>
      <c r="C18" s="425">
        <v>482</v>
      </c>
      <c r="D18" s="432">
        <v>2443</v>
      </c>
      <c r="E18" s="433">
        <f t="shared" si="0"/>
        <v>2925</v>
      </c>
      <c r="F18" s="429">
        <f t="shared" si="4"/>
        <v>107.14285714285714</v>
      </c>
      <c r="G18" s="425">
        <v>4000</v>
      </c>
      <c r="H18" s="425">
        <v>0</v>
      </c>
      <c r="I18" s="432">
        <v>4044</v>
      </c>
      <c r="J18" s="426">
        <f t="shared" si="1"/>
        <v>4044</v>
      </c>
      <c r="K18" s="429">
        <f t="shared" si="8"/>
        <v>101.1</v>
      </c>
      <c r="L18" s="425">
        <v>3330</v>
      </c>
      <c r="M18" s="425">
        <v>475</v>
      </c>
      <c r="N18" s="432">
        <v>460</v>
      </c>
      <c r="O18" s="426">
        <f t="shared" si="2"/>
        <v>935</v>
      </c>
      <c r="P18" s="429">
        <f t="shared" si="5"/>
        <v>28.07807807807808</v>
      </c>
      <c r="Q18" s="430">
        <v>7700</v>
      </c>
      <c r="R18" s="431">
        <v>0</v>
      </c>
      <c r="S18" s="432"/>
      <c r="T18" s="426">
        <f t="shared" si="7"/>
        <v>0</v>
      </c>
      <c r="U18" s="429">
        <f t="shared" si="9"/>
        <v>0</v>
      </c>
      <c r="V18" s="430">
        <v>3510</v>
      </c>
      <c r="W18" s="425">
        <v>560</v>
      </c>
      <c r="X18" s="432">
        <v>132</v>
      </c>
      <c r="Y18" s="433">
        <f t="shared" si="3"/>
        <v>692</v>
      </c>
      <c r="Z18" s="429">
        <f t="shared" si="6"/>
        <v>19.715099715099715</v>
      </c>
    </row>
    <row r="19" spans="1:26" ht="15.75">
      <c r="A19" s="434" t="s">
        <v>11</v>
      </c>
      <c r="B19" s="425">
        <v>1605</v>
      </c>
      <c r="C19" s="425">
        <v>141</v>
      </c>
      <c r="D19" s="432">
        <v>1686</v>
      </c>
      <c r="E19" s="433">
        <f t="shared" si="0"/>
        <v>1827</v>
      </c>
      <c r="F19" s="429">
        <f t="shared" si="4"/>
        <v>113.83177570093459</v>
      </c>
      <c r="G19" s="425">
        <v>7120</v>
      </c>
      <c r="H19" s="425">
        <v>360</v>
      </c>
      <c r="I19" s="432">
        <v>8692</v>
      </c>
      <c r="J19" s="426">
        <f t="shared" si="1"/>
        <v>9052</v>
      </c>
      <c r="K19" s="429">
        <f t="shared" si="8"/>
        <v>127.13483146067416</v>
      </c>
      <c r="L19" s="425">
        <v>1580</v>
      </c>
      <c r="M19" s="425">
        <v>1056</v>
      </c>
      <c r="N19" s="432">
        <v>873</v>
      </c>
      <c r="O19" s="426">
        <f t="shared" si="2"/>
        <v>1929</v>
      </c>
      <c r="P19" s="429">
        <f t="shared" si="5"/>
        <v>122.0886075949367</v>
      </c>
      <c r="Q19" s="430">
        <v>6590</v>
      </c>
      <c r="R19" s="431">
        <v>0</v>
      </c>
      <c r="S19" s="432"/>
      <c r="T19" s="426">
        <f t="shared" si="7"/>
        <v>0</v>
      </c>
      <c r="U19" s="429">
        <f t="shared" si="9"/>
        <v>0</v>
      </c>
      <c r="V19" s="430">
        <v>2565</v>
      </c>
      <c r="W19" s="425">
        <v>208</v>
      </c>
      <c r="X19" s="432"/>
      <c r="Y19" s="433">
        <f t="shared" si="3"/>
        <v>208</v>
      </c>
      <c r="Z19" s="429">
        <f t="shared" si="6"/>
        <v>8.10916179337232</v>
      </c>
    </row>
    <row r="20" spans="1:26" ht="15.75">
      <c r="A20" s="434" t="s">
        <v>12</v>
      </c>
      <c r="B20" s="425">
        <v>1705</v>
      </c>
      <c r="C20" s="425">
        <v>204</v>
      </c>
      <c r="D20" s="432">
        <v>2213</v>
      </c>
      <c r="E20" s="433">
        <f t="shared" si="0"/>
        <v>2417</v>
      </c>
      <c r="F20" s="429">
        <f t="shared" si="4"/>
        <v>141.75953079178885</v>
      </c>
      <c r="G20" s="425">
        <v>4656</v>
      </c>
      <c r="H20" s="425">
        <v>614</v>
      </c>
      <c r="I20" s="432">
        <v>3044</v>
      </c>
      <c r="J20" s="426">
        <f t="shared" si="1"/>
        <v>3658</v>
      </c>
      <c r="K20" s="429">
        <f t="shared" si="8"/>
        <v>78.56529209621993</v>
      </c>
      <c r="L20" s="425">
        <v>2991</v>
      </c>
      <c r="M20" s="425">
        <v>376</v>
      </c>
      <c r="N20" s="432">
        <v>400</v>
      </c>
      <c r="O20" s="426">
        <f t="shared" si="2"/>
        <v>776</v>
      </c>
      <c r="P20" s="429">
        <f t="shared" si="5"/>
        <v>25.944500167168172</v>
      </c>
      <c r="Q20" s="430">
        <v>4400</v>
      </c>
      <c r="R20" s="431">
        <v>150</v>
      </c>
      <c r="S20" s="432">
        <v>568</v>
      </c>
      <c r="T20" s="426">
        <f t="shared" si="7"/>
        <v>718</v>
      </c>
      <c r="U20" s="429">
        <f t="shared" si="9"/>
        <v>16.318181818181817</v>
      </c>
      <c r="V20" s="430">
        <v>2664</v>
      </c>
      <c r="W20" s="425">
        <v>155</v>
      </c>
      <c r="X20" s="432"/>
      <c r="Y20" s="433">
        <f t="shared" si="3"/>
        <v>155</v>
      </c>
      <c r="Z20" s="429">
        <f t="shared" si="6"/>
        <v>5.818318318318318</v>
      </c>
    </row>
    <row r="21" spans="1:26" ht="15.75">
      <c r="A21" s="434" t="s">
        <v>22</v>
      </c>
      <c r="B21" s="435">
        <v>3013</v>
      </c>
      <c r="C21" s="425">
        <v>11</v>
      </c>
      <c r="D21" s="432">
        <v>3929</v>
      </c>
      <c r="E21" s="433">
        <f t="shared" si="0"/>
        <v>3940</v>
      </c>
      <c r="F21" s="429">
        <f t="shared" si="4"/>
        <v>130.76667772983737</v>
      </c>
      <c r="G21" s="425">
        <v>5700</v>
      </c>
      <c r="H21" s="425">
        <v>2536</v>
      </c>
      <c r="I21" s="432">
        <v>5664</v>
      </c>
      <c r="J21" s="426">
        <f t="shared" si="1"/>
        <v>8200</v>
      </c>
      <c r="K21" s="429">
        <f t="shared" si="8"/>
        <v>143.859649122807</v>
      </c>
      <c r="L21" s="425">
        <v>2026</v>
      </c>
      <c r="M21" s="425">
        <v>163</v>
      </c>
      <c r="N21" s="432">
        <v>1950</v>
      </c>
      <c r="O21" s="426">
        <f t="shared" si="2"/>
        <v>2113</v>
      </c>
      <c r="P21" s="429">
        <f t="shared" si="5"/>
        <v>104.29417571569596</v>
      </c>
      <c r="Q21" s="430">
        <v>6460</v>
      </c>
      <c r="R21" s="431">
        <v>1732</v>
      </c>
      <c r="S21" s="432"/>
      <c r="T21" s="426">
        <f t="shared" si="7"/>
        <v>1732</v>
      </c>
      <c r="U21" s="429">
        <f t="shared" si="9"/>
        <v>26.811145510835914</v>
      </c>
      <c r="V21" s="430">
        <v>2200</v>
      </c>
      <c r="W21" s="425">
        <v>56</v>
      </c>
      <c r="X21" s="432"/>
      <c r="Y21" s="433">
        <f t="shared" si="3"/>
        <v>56</v>
      </c>
      <c r="Z21" s="429">
        <f t="shared" si="6"/>
        <v>2.5454545454545454</v>
      </c>
    </row>
    <row r="22" spans="1:26" ht="15.75">
      <c r="A22" s="434" t="s">
        <v>23</v>
      </c>
      <c r="B22" s="425">
        <v>1257</v>
      </c>
      <c r="C22" s="425">
        <v>283</v>
      </c>
      <c r="D22" s="432">
        <v>2058</v>
      </c>
      <c r="E22" s="433">
        <f t="shared" si="0"/>
        <v>2341</v>
      </c>
      <c r="F22" s="429">
        <f t="shared" si="4"/>
        <v>186.23707239459029</v>
      </c>
      <c r="G22" s="425">
        <v>10757</v>
      </c>
      <c r="H22" s="425">
        <v>6478</v>
      </c>
      <c r="I22" s="432">
        <v>7829</v>
      </c>
      <c r="J22" s="426">
        <f t="shared" si="1"/>
        <v>14307</v>
      </c>
      <c r="K22" s="429">
        <f t="shared" si="8"/>
        <v>133.00176629171702</v>
      </c>
      <c r="L22" s="425">
        <v>746</v>
      </c>
      <c r="M22" s="425">
        <v>54</v>
      </c>
      <c r="N22" s="432"/>
      <c r="O22" s="426">
        <f t="shared" si="2"/>
        <v>54</v>
      </c>
      <c r="P22" s="429">
        <f t="shared" si="5"/>
        <v>7.238605898123325</v>
      </c>
      <c r="Q22" s="430">
        <v>14437</v>
      </c>
      <c r="R22" s="431">
        <v>4685</v>
      </c>
      <c r="S22" s="432"/>
      <c r="T22" s="426">
        <f t="shared" si="7"/>
        <v>4685</v>
      </c>
      <c r="U22" s="429">
        <f t="shared" si="9"/>
        <v>32.45134030615779</v>
      </c>
      <c r="V22" s="430">
        <v>2567</v>
      </c>
      <c r="W22" s="425">
        <v>313</v>
      </c>
      <c r="X22" s="432"/>
      <c r="Y22" s="433">
        <f t="shared" si="3"/>
        <v>313</v>
      </c>
      <c r="Z22" s="429">
        <f t="shared" si="6"/>
        <v>12.193221659524736</v>
      </c>
    </row>
    <row r="23" spans="1:26" ht="15.75">
      <c r="A23" s="434" t="s">
        <v>13</v>
      </c>
      <c r="B23" s="425">
        <v>2340</v>
      </c>
      <c r="C23" s="425">
        <v>0</v>
      </c>
      <c r="D23" s="432">
        <v>2410</v>
      </c>
      <c r="E23" s="433">
        <f t="shared" si="0"/>
        <v>2410</v>
      </c>
      <c r="F23" s="429">
        <f t="shared" si="4"/>
        <v>102.99145299145299</v>
      </c>
      <c r="G23" s="425">
        <v>0</v>
      </c>
      <c r="H23" s="425">
        <v>0</v>
      </c>
      <c r="I23" s="432">
        <v>0</v>
      </c>
      <c r="J23" s="426">
        <f t="shared" si="1"/>
        <v>0</v>
      </c>
      <c r="K23" s="429">
        <v>0</v>
      </c>
      <c r="L23" s="425">
        <v>1700</v>
      </c>
      <c r="M23" s="425">
        <v>0</v>
      </c>
      <c r="N23" s="432">
        <v>840</v>
      </c>
      <c r="O23" s="426">
        <f t="shared" si="2"/>
        <v>840</v>
      </c>
      <c r="P23" s="429">
        <f t="shared" si="5"/>
        <v>49.411764705882355</v>
      </c>
      <c r="Q23" s="430">
        <v>0</v>
      </c>
      <c r="R23" s="431">
        <v>0</v>
      </c>
      <c r="S23" s="432"/>
      <c r="T23" s="426">
        <f t="shared" si="7"/>
        <v>0</v>
      </c>
      <c r="U23" s="429">
        <v>0</v>
      </c>
      <c r="V23" s="430">
        <v>1872</v>
      </c>
      <c r="W23" s="425">
        <v>150</v>
      </c>
      <c r="X23" s="432">
        <v>1500</v>
      </c>
      <c r="Y23" s="433">
        <f t="shared" si="3"/>
        <v>1650</v>
      </c>
      <c r="Z23" s="429">
        <f t="shared" si="6"/>
        <v>88.14102564102564</v>
      </c>
    </row>
    <row r="24" spans="1:26" ht="15.75">
      <c r="A24" s="434" t="s">
        <v>14</v>
      </c>
      <c r="B24" s="425">
        <v>2000</v>
      </c>
      <c r="C24" s="425">
        <v>0</v>
      </c>
      <c r="D24" s="432">
        <v>3557</v>
      </c>
      <c r="E24" s="433">
        <f t="shared" si="0"/>
        <v>3557</v>
      </c>
      <c r="F24" s="429">
        <f t="shared" si="4"/>
        <v>177.85</v>
      </c>
      <c r="G24" s="425">
        <v>4000</v>
      </c>
      <c r="H24" s="425">
        <v>555</v>
      </c>
      <c r="I24" s="432">
        <v>5344</v>
      </c>
      <c r="J24" s="426">
        <f t="shared" si="1"/>
        <v>5899</v>
      </c>
      <c r="K24" s="429">
        <f>(J24*100)/G24</f>
        <v>147.475</v>
      </c>
      <c r="L24" s="425">
        <v>500</v>
      </c>
      <c r="M24" s="425">
        <v>200</v>
      </c>
      <c r="N24" s="432">
        <v>300</v>
      </c>
      <c r="O24" s="426">
        <f t="shared" si="2"/>
        <v>500</v>
      </c>
      <c r="P24" s="429">
        <f t="shared" si="5"/>
        <v>100</v>
      </c>
      <c r="Q24" s="430">
        <v>10000</v>
      </c>
      <c r="R24" s="431">
        <v>5000</v>
      </c>
      <c r="S24" s="432"/>
      <c r="T24" s="426">
        <f t="shared" si="7"/>
        <v>5000</v>
      </c>
      <c r="U24" s="429">
        <f>(T24*100)/Q24</f>
        <v>50</v>
      </c>
      <c r="V24" s="430">
        <v>41300</v>
      </c>
      <c r="W24" s="425">
        <v>0</v>
      </c>
      <c r="X24" s="432">
        <v>15000</v>
      </c>
      <c r="Y24" s="433">
        <f t="shared" si="3"/>
        <v>15000</v>
      </c>
      <c r="Z24" s="429">
        <f t="shared" si="6"/>
        <v>36.31961259079903</v>
      </c>
    </row>
    <row r="25" spans="1:26" ht="15.75">
      <c r="A25" s="434" t="s">
        <v>24</v>
      </c>
      <c r="B25" s="436">
        <v>1257</v>
      </c>
      <c r="C25" s="425">
        <v>283</v>
      </c>
      <c r="D25" s="432">
        <v>1315</v>
      </c>
      <c r="E25" s="433">
        <f t="shared" si="0"/>
        <v>1598</v>
      </c>
      <c r="F25" s="429">
        <f t="shared" si="4"/>
        <v>127.12808273667463</v>
      </c>
      <c r="G25" s="425">
        <v>1784</v>
      </c>
      <c r="H25" s="425">
        <v>0</v>
      </c>
      <c r="I25" s="432">
        <v>1330</v>
      </c>
      <c r="J25" s="426">
        <f t="shared" si="1"/>
        <v>1330</v>
      </c>
      <c r="K25" s="429">
        <f>(J25*100)/G25</f>
        <v>74.55156950672645</v>
      </c>
      <c r="L25" s="425">
        <v>1682</v>
      </c>
      <c r="M25" s="425">
        <v>0</v>
      </c>
      <c r="N25" s="432"/>
      <c r="O25" s="426">
        <f t="shared" si="2"/>
        <v>0</v>
      </c>
      <c r="P25" s="429">
        <f t="shared" si="5"/>
        <v>0</v>
      </c>
      <c r="Q25" s="437">
        <v>0</v>
      </c>
      <c r="R25" s="438">
        <v>0</v>
      </c>
      <c r="S25" s="439"/>
      <c r="T25" s="440">
        <f t="shared" si="7"/>
        <v>0</v>
      </c>
      <c r="U25" s="441"/>
      <c r="V25" s="437">
        <v>2567</v>
      </c>
      <c r="W25" s="436">
        <v>313</v>
      </c>
      <c r="X25" s="439"/>
      <c r="Y25" s="442">
        <f t="shared" si="3"/>
        <v>313</v>
      </c>
      <c r="Z25" s="441">
        <f t="shared" si="6"/>
        <v>12.193221659524736</v>
      </c>
    </row>
    <row r="26" spans="1:26" ht="15.75">
      <c r="A26" s="443" t="s">
        <v>15</v>
      </c>
      <c r="B26" s="425">
        <v>6845</v>
      </c>
      <c r="C26" s="425">
        <v>1472</v>
      </c>
      <c r="D26" s="444">
        <v>3704</v>
      </c>
      <c r="E26" s="445">
        <f t="shared" si="0"/>
        <v>5176</v>
      </c>
      <c r="F26" s="446">
        <f t="shared" si="4"/>
        <v>75.6172388604821</v>
      </c>
      <c r="G26" s="425">
        <v>15436</v>
      </c>
      <c r="H26" s="425">
        <v>11617</v>
      </c>
      <c r="I26" s="444">
        <v>19140</v>
      </c>
      <c r="J26" s="426">
        <f t="shared" si="1"/>
        <v>30757</v>
      </c>
      <c r="K26" s="446">
        <f>(J26*100)/G26</f>
        <v>199.25498833894792</v>
      </c>
      <c r="L26" s="425">
        <v>6845</v>
      </c>
      <c r="M26" s="425">
        <v>2294</v>
      </c>
      <c r="N26" s="444">
        <v>2150</v>
      </c>
      <c r="O26" s="426">
        <f t="shared" si="2"/>
        <v>4444</v>
      </c>
      <c r="P26" s="446">
        <f t="shared" si="5"/>
        <v>64.92330168005844</v>
      </c>
      <c r="Q26" s="430">
        <v>43447</v>
      </c>
      <c r="R26" s="431">
        <v>9406</v>
      </c>
      <c r="S26" s="447"/>
      <c r="T26" s="426">
        <f t="shared" si="7"/>
        <v>9406</v>
      </c>
      <c r="U26" s="446">
        <f>(T26*100)/Q26</f>
        <v>21.649365894077842</v>
      </c>
      <c r="V26" s="430">
        <v>19300</v>
      </c>
      <c r="W26" s="425">
        <v>3178</v>
      </c>
      <c r="X26" s="432">
        <v>6000</v>
      </c>
      <c r="Y26" s="433">
        <f t="shared" si="3"/>
        <v>9178</v>
      </c>
      <c r="Z26" s="429">
        <f t="shared" si="6"/>
        <v>47.55440414507772</v>
      </c>
    </row>
    <row r="27" spans="1:26" ht="16.5" thickBot="1">
      <c r="A27" s="448" t="s">
        <v>26</v>
      </c>
      <c r="B27" s="449">
        <f>SUM(B6:B26)</f>
        <v>41031</v>
      </c>
      <c r="C27" s="450">
        <f>SUM(C6:C26)</f>
        <v>3447</v>
      </c>
      <c r="D27" s="450">
        <f>SUM(D6:D26)</f>
        <v>43415</v>
      </c>
      <c r="E27" s="450">
        <f t="shared" si="0"/>
        <v>46862</v>
      </c>
      <c r="F27" s="451">
        <f t="shared" si="4"/>
        <v>114.2112061611952</v>
      </c>
      <c r="G27" s="449">
        <f>SUM(G6:G26)</f>
        <v>96684</v>
      </c>
      <c r="H27" s="450">
        <f>SUM(H6:H26)</f>
        <v>35872</v>
      </c>
      <c r="I27" s="450">
        <f>SUM(I6:I26)</f>
        <v>89396</v>
      </c>
      <c r="J27" s="450">
        <f>SUM(H27,I27)</f>
        <v>125268</v>
      </c>
      <c r="K27" s="451">
        <f>(J27*100)/G27</f>
        <v>129.56435397790742</v>
      </c>
      <c r="L27" s="449">
        <f>SUM(L6:L26)</f>
        <v>37590</v>
      </c>
      <c r="M27" s="450">
        <f>SUM(M6:M26)</f>
        <v>5738</v>
      </c>
      <c r="N27" s="450">
        <f>SUM(N6:N26)</f>
        <v>14783</v>
      </c>
      <c r="O27" s="450">
        <f>N27+M27</f>
        <v>20521</v>
      </c>
      <c r="P27" s="451">
        <f t="shared" si="5"/>
        <v>54.59164671455174</v>
      </c>
      <c r="Q27" s="449">
        <f>SUM(Q6:Q26)</f>
        <v>153685</v>
      </c>
      <c r="R27" s="450">
        <f>SUM(R6:R26)</f>
        <v>31783</v>
      </c>
      <c r="S27" s="450">
        <f>SUM(S6:S26)</f>
        <v>2543</v>
      </c>
      <c r="T27" s="450">
        <f>S27+R27</f>
        <v>34326</v>
      </c>
      <c r="U27" s="451">
        <f>(T27*100)/Q27</f>
        <v>22.335296222793374</v>
      </c>
      <c r="V27" s="449">
        <f>SUM(V6:V26)</f>
        <v>119514</v>
      </c>
      <c r="W27" s="450">
        <f>SUM(W6:W26)</f>
        <v>8784</v>
      </c>
      <c r="X27" s="450">
        <f>SUM(X6:X26)</f>
        <v>32431</v>
      </c>
      <c r="Y27" s="450">
        <f>X27+W27</f>
        <v>41215</v>
      </c>
      <c r="Z27" s="451">
        <f t="shared" si="6"/>
        <v>34.48549960674063</v>
      </c>
    </row>
    <row r="28" spans="1:26" ht="16.5" thickBot="1">
      <c r="A28" s="452" t="s">
        <v>102</v>
      </c>
      <c r="B28" s="453">
        <v>43252</v>
      </c>
      <c r="C28" s="454">
        <v>5014.4</v>
      </c>
      <c r="D28" s="454">
        <v>44246</v>
      </c>
      <c r="E28" s="454">
        <v>49260.4</v>
      </c>
      <c r="F28" s="455">
        <v>113.89161194858042</v>
      </c>
      <c r="G28" s="453">
        <v>97751</v>
      </c>
      <c r="H28" s="454">
        <v>34591.3</v>
      </c>
      <c r="I28" s="454">
        <v>111071</v>
      </c>
      <c r="J28" s="454">
        <v>145662.3</v>
      </c>
      <c r="K28" s="455">
        <v>149.01361622898997</v>
      </c>
      <c r="L28" s="456">
        <v>40690</v>
      </c>
      <c r="M28" s="457">
        <v>8167.7</v>
      </c>
      <c r="N28" s="458">
        <v>24278</v>
      </c>
      <c r="O28" s="454">
        <v>32445.7</v>
      </c>
      <c r="P28" s="455">
        <v>79.73875645121652</v>
      </c>
      <c r="Q28" s="459">
        <v>158665</v>
      </c>
      <c r="R28" s="454">
        <v>37438</v>
      </c>
      <c r="S28" s="458">
        <v>1771</v>
      </c>
      <c r="T28" s="454">
        <v>39209</v>
      </c>
      <c r="U28" s="460">
        <v>24.711814199728988</v>
      </c>
      <c r="V28" s="453">
        <v>144608</v>
      </c>
      <c r="W28" s="454">
        <v>14104.5</v>
      </c>
      <c r="X28" s="458">
        <v>0</v>
      </c>
      <c r="Y28" s="454">
        <v>14104.5</v>
      </c>
      <c r="Z28" s="460">
        <v>9.753609758796193</v>
      </c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N20" sqref="N20"/>
    </sheetView>
  </sheetViews>
  <sheetFormatPr defaultColWidth="9.00390625" defaultRowHeight="12.75"/>
  <cols>
    <col min="1" max="1" width="20.75390625" style="263" customWidth="1"/>
    <col min="2" max="2" width="10.375" style="263" bestFit="1" customWidth="1"/>
    <col min="3" max="3" width="8.625" style="263" customWidth="1"/>
    <col min="4" max="4" width="6.00390625" style="263" customWidth="1"/>
    <col min="5" max="5" width="8.625" style="263" customWidth="1"/>
    <col min="6" max="6" width="7.875" style="263" customWidth="1"/>
    <col min="7" max="7" width="5.625" style="263" customWidth="1"/>
    <col min="8" max="8" width="8.625" style="263" customWidth="1"/>
    <col min="9" max="9" width="6.75390625" style="263" customWidth="1"/>
    <col min="10" max="10" width="6.625" style="263" customWidth="1"/>
    <col min="11" max="11" width="7.00390625" style="263" customWidth="1"/>
    <col min="12" max="12" width="6.125" style="263" customWidth="1"/>
    <col min="13" max="13" width="6.25390625" style="263" customWidth="1"/>
    <col min="14" max="14" width="8.375" style="263" customWidth="1"/>
    <col min="15" max="15" width="6.125" style="263" customWidth="1"/>
    <col min="16" max="16" width="5.875" style="263" customWidth="1"/>
    <col min="17" max="18" width="9.125" style="263" hidden="1" customWidth="1"/>
    <col min="19" max="19" width="6.625" style="263" hidden="1" customWidth="1"/>
    <col min="20" max="20" width="6.875" style="263" customWidth="1"/>
    <col min="21" max="21" width="6.625" style="263" customWidth="1"/>
    <col min="22" max="22" width="5.75390625" style="263" customWidth="1"/>
    <col min="23" max="16384" width="9.125" style="263" customWidth="1"/>
  </cols>
  <sheetData>
    <row r="1" spans="1:16" ht="18.75">
      <c r="A1" s="623" t="s">
        <v>84</v>
      </c>
      <c r="B1" s="623"/>
      <c r="C1" s="623"/>
      <c r="D1" s="623"/>
      <c r="E1" s="623"/>
      <c r="F1" s="623"/>
      <c r="G1" s="623"/>
      <c r="H1" s="623"/>
      <c r="I1" s="623"/>
      <c r="J1" s="623"/>
      <c r="K1" s="262"/>
      <c r="L1" s="262"/>
      <c r="M1" s="262"/>
      <c r="N1" s="624">
        <v>43700</v>
      </c>
      <c r="O1" s="625"/>
      <c r="P1" s="625"/>
    </row>
    <row r="2" spans="1:16" ht="16.5" thickBot="1">
      <c r="A2" s="264"/>
      <c r="B2" s="264"/>
      <c r="C2" s="264"/>
      <c r="D2" s="264"/>
      <c r="E2" s="265"/>
      <c r="F2" s="264"/>
      <c r="G2" s="264"/>
      <c r="H2" s="264"/>
      <c r="I2" s="264"/>
      <c r="J2" s="264"/>
      <c r="K2" s="264"/>
      <c r="L2" s="264"/>
      <c r="M2" s="264"/>
      <c r="N2" s="266"/>
      <c r="O2" s="266"/>
      <c r="P2" s="266"/>
    </row>
    <row r="3" spans="1:22" ht="27" customHeight="1">
      <c r="A3" s="626" t="s">
        <v>17</v>
      </c>
      <c r="B3" s="628" t="s">
        <v>85</v>
      </c>
      <c r="C3" s="629"/>
      <c r="D3" s="630"/>
      <c r="E3" s="620" t="s">
        <v>46</v>
      </c>
      <c r="F3" s="621"/>
      <c r="G3" s="622"/>
      <c r="H3" s="631" t="s">
        <v>47</v>
      </c>
      <c r="I3" s="621"/>
      <c r="J3" s="632"/>
      <c r="K3" s="620" t="s">
        <v>86</v>
      </c>
      <c r="L3" s="621"/>
      <c r="M3" s="622"/>
      <c r="N3" s="620" t="s">
        <v>27</v>
      </c>
      <c r="O3" s="621"/>
      <c r="P3" s="622"/>
      <c r="Q3" s="620" t="s">
        <v>87</v>
      </c>
      <c r="R3" s="621"/>
      <c r="S3" s="622"/>
      <c r="T3" s="620" t="s">
        <v>87</v>
      </c>
      <c r="U3" s="621"/>
      <c r="V3" s="622"/>
    </row>
    <row r="4" spans="1:22" ht="80.25" customHeight="1" thickBot="1">
      <c r="A4" s="627"/>
      <c r="B4" s="297" t="s">
        <v>88</v>
      </c>
      <c r="C4" s="277" t="s">
        <v>89</v>
      </c>
      <c r="D4" s="278" t="s">
        <v>1</v>
      </c>
      <c r="E4" s="297" t="s">
        <v>88</v>
      </c>
      <c r="F4" s="277" t="s">
        <v>89</v>
      </c>
      <c r="G4" s="278" t="s">
        <v>1</v>
      </c>
      <c r="H4" s="295" t="s">
        <v>88</v>
      </c>
      <c r="I4" s="277" t="s">
        <v>89</v>
      </c>
      <c r="J4" s="320" t="s">
        <v>1</v>
      </c>
      <c r="K4" s="297" t="s">
        <v>88</v>
      </c>
      <c r="L4" s="277" t="s">
        <v>89</v>
      </c>
      <c r="M4" s="278" t="s">
        <v>1</v>
      </c>
      <c r="N4" s="297" t="s">
        <v>88</v>
      </c>
      <c r="O4" s="277" t="s">
        <v>89</v>
      </c>
      <c r="P4" s="278" t="s">
        <v>1</v>
      </c>
      <c r="Q4" s="297" t="s">
        <v>88</v>
      </c>
      <c r="R4" s="277" t="s">
        <v>89</v>
      </c>
      <c r="S4" s="278" t="s">
        <v>1</v>
      </c>
      <c r="T4" s="297" t="s">
        <v>88</v>
      </c>
      <c r="U4" s="277" t="s">
        <v>89</v>
      </c>
      <c r="V4" s="278" t="s">
        <v>1</v>
      </c>
    </row>
    <row r="5" spans="1:22" ht="15.75">
      <c r="A5" s="291" t="s">
        <v>2</v>
      </c>
      <c r="B5" s="298">
        <f>E5+H5+K5</f>
        <v>325</v>
      </c>
      <c r="C5" s="269">
        <f aca="true" t="shared" si="0" ref="B5:C25">F5+I5+L5</f>
        <v>0</v>
      </c>
      <c r="D5" s="300">
        <f>C5/B5*100</f>
        <v>0</v>
      </c>
      <c r="E5" s="310">
        <v>325</v>
      </c>
      <c r="F5" s="273"/>
      <c r="G5" s="311"/>
      <c r="H5" s="306">
        <v>0</v>
      </c>
      <c r="I5" s="274"/>
      <c r="J5" s="321"/>
      <c r="K5" s="327">
        <v>0</v>
      </c>
      <c r="L5" s="547"/>
      <c r="M5" s="328"/>
      <c r="N5" s="310">
        <v>150</v>
      </c>
      <c r="O5" s="274"/>
      <c r="P5" s="328"/>
      <c r="Q5" s="340"/>
      <c r="R5" s="275"/>
      <c r="S5" s="276"/>
      <c r="T5" s="310"/>
      <c r="U5" s="274"/>
      <c r="V5" s="328"/>
    </row>
    <row r="6" spans="1:22" ht="15.75">
      <c r="A6" s="292" t="s">
        <v>79</v>
      </c>
      <c r="B6" s="299">
        <f>E6+H6+K6</f>
        <v>2520</v>
      </c>
      <c r="C6" s="269">
        <f t="shared" si="0"/>
        <v>402</v>
      </c>
      <c r="D6" s="300">
        <f>C6/B6*100</f>
        <v>15.95238095238095</v>
      </c>
      <c r="E6" s="312">
        <v>2520</v>
      </c>
      <c r="F6" s="270">
        <v>342</v>
      </c>
      <c r="G6" s="351">
        <f>F6/E6*100</f>
        <v>13.571428571428571</v>
      </c>
      <c r="H6" s="307">
        <v>0</v>
      </c>
      <c r="I6" s="267">
        <v>60</v>
      </c>
      <c r="J6" s="322"/>
      <c r="K6" s="312">
        <v>0</v>
      </c>
      <c r="L6" s="548"/>
      <c r="M6" s="313"/>
      <c r="N6" s="332">
        <v>2520</v>
      </c>
      <c r="O6" s="267"/>
      <c r="P6" s="333"/>
      <c r="Q6" s="341"/>
      <c r="R6" s="268"/>
      <c r="S6" s="272"/>
      <c r="T6" s="332"/>
      <c r="U6" s="267"/>
      <c r="V6" s="333"/>
    </row>
    <row r="7" spans="1:22" ht="15.75">
      <c r="A7" s="292" t="s">
        <v>80</v>
      </c>
      <c r="B7" s="299">
        <f t="shared" si="0"/>
        <v>9785</v>
      </c>
      <c r="C7" s="269">
        <f t="shared" si="0"/>
        <v>501</v>
      </c>
      <c r="D7" s="300">
        <f>C7/B7*100</f>
        <v>5.12008175779254</v>
      </c>
      <c r="E7" s="312">
        <v>8485</v>
      </c>
      <c r="F7" s="270"/>
      <c r="G7" s="351"/>
      <c r="H7" s="307">
        <v>1300</v>
      </c>
      <c r="I7" s="267">
        <v>501</v>
      </c>
      <c r="J7" s="322">
        <f>I7/H7*100</f>
        <v>38.53846153846154</v>
      </c>
      <c r="K7" s="312">
        <v>0</v>
      </c>
      <c r="L7" s="548"/>
      <c r="M7" s="329"/>
      <c r="N7" s="334">
        <v>0</v>
      </c>
      <c r="O7" s="271"/>
      <c r="P7" s="329"/>
      <c r="Q7" s="341"/>
      <c r="R7" s="268"/>
      <c r="S7" s="272"/>
      <c r="T7" s="334"/>
      <c r="U7" s="271"/>
      <c r="V7" s="329"/>
    </row>
    <row r="8" spans="1:22" ht="15.75">
      <c r="A8" s="292" t="s">
        <v>3</v>
      </c>
      <c r="B8" s="299">
        <f t="shared" si="0"/>
        <v>2630</v>
      </c>
      <c r="C8" s="269">
        <f t="shared" si="0"/>
        <v>390</v>
      </c>
      <c r="D8" s="300">
        <f>C8/B8*100</f>
        <v>14.82889733840304</v>
      </c>
      <c r="E8" s="312">
        <v>2245</v>
      </c>
      <c r="F8" s="270">
        <v>100</v>
      </c>
      <c r="G8" s="351"/>
      <c r="H8" s="307">
        <v>305</v>
      </c>
      <c r="I8" s="267">
        <v>210</v>
      </c>
      <c r="J8" s="322">
        <f>I8/H8*100</f>
        <v>68.85245901639344</v>
      </c>
      <c r="K8" s="327">
        <v>80</v>
      </c>
      <c r="L8" s="548">
        <v>80</v>
      </c>
      <c r="M8" s="313"/>
      <c r="N8" s="334">
        <v>0</v>
      </c>
      <c r="O8" s="271"/>
      <c r="P8" s="329"/>
      <c r="Q8" s="341"/>
      <c r="R8" s="268"/>
      <c r="S8" s="272"/>
      <c r="T8" s="334"/>
      <c r="U8" s="271"/>
      <c r="V8" s="329"/>
    </row>
    <row r="9" spans="1:22" s="22" customFormat="1" ht="15.75">
      <c r="A9" s="346" t="s">
        <v>4</v>
      </c>
      <c r="B9" s="347">
        <f t="shared" si="0"/>
        <v>12480</v>
      </c>
      <c r="C9" s="348">
        <f t="shared" si="0"/>
        <v>0</v>
      </c>
      <c r="D9" s="349">
        <f aca="true" t="shared" si="1" ref="D9:D25">C9/B9*100</f>
        <v>0</v>
      </c>
      <c r="E9" s="184">
        <v>12480</v>
      </c>
      <c r="F9" s="350"/>
      <c r="G9" s="351"/>
      <c r="H9" s="352">
        <v>0</v>
      </c>
      <c r="I9" s="353"/>
      <c r="J9" s="354"/>
      <c r="K9" s="184">
        <v>0</v>
      </c>
      <c r="L9" s="549"/>
      <c r="M9" s="355"/>
      <c r="N9" s="356">
        <v>1500</v>
      </c>
      <c r="O9" s="357">
        <v>759</v>
      </c>
      <c r="P9" s="355">
        <f>O9/N9*100</f>
        <v>50.6</v>
      </c>
      <c r="Q9" s="358"/>
      <c r="R9" s="225"/>
      <c r="S9" s="359"/>
      <c r="T9" s="356"/>
      <c r="U9" s="357"/>
      <c r="V9" s="355"/>
    </row>
    <row r="10" spans="1:22" s="22" customFormat="1" ht="15.75">
      <c r="A10" s="346" t="s">
        <v>90</v>
      </c>
      <c r="B10" s="347">
        <f t="shared" si="0"/>
        <v>15209</v>
      </c>
      <c r="C10" s="348">
        <f t="shared" si="0"/>
        <v>840</v>
      </c>
      <c r="D10" s="349">
        <f t="shared" si="1"/>
        <v>5.523045565125912</v>
      </c>
      <c r="E10" s="184">
        <v>14302</v>
      </c>
      <c r="F10" s="350"/>
      <c r="G10" s="351"/>
      <c r="H10" s="352">
        <v>907</v>
      </c>
      <c r="I10" s="353">
        <v>840</v>
      </c>
      <c r="J10" s="354">
        <f>I10/H10*100</f>
        <v>92.61300992282249</v>
      </c>
      <c r="K10" s="184">
        <v>0</v>
      </c>
      <c r="L10" s="549"/>
      <c r="M10" s="355"/>
      <c r="N10" s="356">
        <v>0</v>
      </c>
      <c r="O10" s="357"/>
      <c r="P10" s="355"/>
      <c r="Q10" s="358"/>
      <c r="R10" s="225"/>
      <c r="S10" s="359"/>
      <c r="T10" s="356"/>
      <c r="U10" s="357"/>
      <c r="V10" s="355"/>
    </row>
    <row r="11" spans="1:22" s="22" customFormat="1" ht="15.75">
      <c r="A11" s="346" t="s">
        <v>5</v>
      </c>
      <c r="B11" s="347">
        <f t="shared" si="0"/>
        <v>20548</v>
      </c>
      <c r="C11" s="348">
        <f t="shared" si="0"/>
        <v>3457</v>
      </c>
      <c r="D11" s="349">
        <f t="shared" si="1"/>
        <v>16.824021802608527</v>
      </c>
      <c r="E11" s="184">
        <v>20548</v>
      </c>
      <c r="F11" s="350">
        <v>3388</v>
      </c>
      <c r="G11" s="351">
        <f>F11/E11*100</f>
        <v>16.488222698072803</v>
      </c>
      <c r="H11" s="352">
        <v>0</v>
      </c>
      <c r="I11" s="353">
        <v>69</v>
      </c>
      <c r="J11" s="354"/>
      <c r="K11" s="360">
        <v>0</v>
      </c>
      <c r="L11" s="549"/>
      <c r="M11" s="355"/>
      <c r="N11" s="356">
        <v>0</v>
      </c>
      <c r="O11" s="357"/>
      <c r="P11" s="355"/>
      <c r="Q11" s="358"/>
      <c r="R11" s="225"/>
      <c r="S11" s="359"/>
      <c r="T11" s="356"/>
      <c r="U11" s="357"/>
      <c r="V11" s="355"/>
    </row>
    <row r="12" spans="1:22" s="22" customFormat="1" ht="15.75">
      <c r="A12" s="346" t="s">
        <v>6</v>
      </c>
      <c r="B12" s="347">
        <f t="shared" si="0"/>
        <v>41583</v>
      </c>
      <c r="C12" s="348">
        <f t="shared" si="0"/>
        <v>475</v>
      </c>
      <c r="D12" s="349">
        <f t="shared" si="1"/>
        <v>1.1422937258014092</v>
      </c>
      <c r="E12" s="184">
        <v>39515</v>
      </c>
      <c r="F12" s="350">
        <v>185</v>
      </c>
      <c r="G12" s="351">
        <f>F12/E12*100</f>
        <v>0.4681766417816019</v>
      </c>
      <c r="H12" s="352">
        <v>2068</v>
      </c>
      <c r="I12" s="353">
        <v>290</v>
      </c>
      <c r="J12" s="354">
        <f>I12/H12*100</f>
        <v>14.02321083172147</v>
      </c>
      <c r="K12" s="184">
        <v>0</v>
      </c>
      <c r="L12" s="549"/>
      <c r="M12" s="355"/>
      <c r="N12" s="356">
        <v>0</v>
      </c>
      <c r="O12" s="357"/>
      <c r="P12" s="355"/>
      <c r="Q12" s="358"/>
      <c r="R12" s="225"/>
      <c r="S12" s="359"/>
      <c r="T12" s="356"/>
      <c r="U12" s="357"/>
      <c r="V12" s="355"/>
    </row>
    <row r="13" spans="1:22" s="22" customFormat="1" ht="15.75">
      <c r="A13" s="346" t="s">
        <v>7</v>
      </c>
      <c r="B13" s="347">
        <f t="shared" si="0"/>
        <v>12886</v>
      </c>
      <c r="C13" s="348">
        <f t="shared" si="0"/>
        <v>320</v>
      </c>
      <c r="D13" s="349">
        <f t="shared" si="1"/>
        <v>2.483315225826478</v>
      </c>
      <c r="E13" s="184">
        <v>12456</v>
      </c>
      <c r="F13" s="350">
        <v>120</v>
      </c>
      <c r="G13" s="351">
        <f>F13/E13*100</f>
        <v>0.9633911368015413</v>
      </c>
      <c r="H13" s="352">
        <v>430</v>
      </c>
      <c r="I13" s="353">
        <v>200</v>
      </c>
      <c r="J13" s="354">
        <f>I13/H13*100</f>
        <v>46.51162790697674</v>
      </c>
      <c r="K13" s="184">
        <v>0</v>
      </c>
      <c r="L13" s="549"/>
      <c r="M13" s="355"/>
      <c r="N13" s="356">
        <v>0</v>
      </c>
      <c r="O13" s="357"/>
      <c r="P13" s="355"/>
      <c r="Q13" s="358"/>
      <c r="R13" s="225"/>
      <c r="S13" s="359"/>
      <c r="T13" s="356"/>
      <c r="U13" s="357"/>
      <c r="V13" s="355"/>
    </row>
    <row r="14" spans="1:22" s="22" customFormat="1" ht="15.75">
      <c r="A14" s="346" t="s">
        <v>8</v>
      </c>
      <c r="B14" s="347">
        <f t="shared" si="0"/>
        <v>13443</v>
      </c>
      <c r="C14" s="348">
        <f t="shared" si="0"/>
        <v>576</v>
      </c>
      <c r="D14" s="349">
        <f t="shared" si="1"/>
        <v>4.284757866547646</v>
      </c>
      <c r="E14" s="184">
        <v>13443</v>
      </c>
      <c r="F14" s="350">
        <v>576</v>
      </c>
      <c r="G14" s="351">
        <f aca="true" t="shared" si="2" ref="G14:G19">F14/E14*100</f>
        <v>4.284757866547646</v>
      </c>
      <c r="H14" s="352">
        <v>0</v>
      </c>
      <c r="I14" s="353"/>
      <c r="J14" s="354"/>
      <c r="K14" s="360">
        <v>0</v>
      </c>
      <c r="L14" s="549"/>
      <c r="M14" s="355"/>
      <c r="N14" s="356">
        <v>0</v>
      </c>
      <c r="O14" s="357"/>
      <c r="P14" s="355"/>
      <c r="Q14" s="358"/>
      <c r="R14" s="225"/>
      <c r="S14" s="359"/>
      <c r="T14" s="356"/>
      <c r="U14" s="357"/>
      <c r="V14" s="355"/>
    </row>
    <row r="15" spans="1:22" s="22" customFormat="1" ht="15.75">
      <c r="A15" s="346" t="s">
        <v>9</v>
      </c>
      <c r="B15" s="347">
        <f t="shared" si="0"/>
        <v>10270</v>
      </c>
      <c r="C15" s="348">
        <f t="shared" si="0"/>
        <v>1556</v>
      </c>
      <c r="D15" s="349">
        <f t="shared" si="1"/>
        <v>15.150925024342746</v>
      </c>
      <c r="E15" s="184">
        <v>9670</v>
      </c>
      <c r="F15" s="350">
        <v>370</v>
      </c>
      <c r="G15" s="351">
        <f t="shared" si="2"/>
        <v>3.8262668045501553</v>
      </c>
      <c r="H15" s="352">
        <v>600</v>
      </c>
      <c r="I15" s="353">
        <v>1186</v>
      </c>
      <c r="J15" s="354">
        <f>I15/H15*100</f>
        <v>197.66666666666666</v>
      </c>
      <c r="K15" s="184">
        <v>0</v>
      </c>
      <c r="L15" s="549"/>
      <c r="M15" s="355"/>
      <c r="N15" s="356">
        <v>0</v>
      </c>
      <c r="O15" s="357"/>
      <c r="P15" s="355"/>
      <c r="Q15" s="358"/>
      <c r="R15" s="225"/>
      <c r="S15" s="359"/>
      <c r="T15" s="356"/>
      <c r="U15" s="357"/>
      <c r="V15" s="355"/>
    </row>
    <row r="16" spans="1:22" s="22" customFormat="1" ht="15.75">
      <c r="A16" s="346" t="s">
        <v>10</v>
      </c>
      <c r="B16" s="347">
        <f t="shared" si="0"/>
        <v>7030</v>
      </c>
      <c r="C16" s="348">
        <f t="shared" si="0"/>
        <v>2340</v>
      </c>
      <c r="D16" s="349">
        <f t="shared" si="1"/>
        <v>33.285917496443815</v>
      </c>
      <c r="E16" s="184">
        <v>6830</v>
      </c>
      <c r="F16" s="350">
        <v>1470</v>
      </c>
      <c r="G16" s="351">
        <f t="shared" si="2"/>
        <v>21.522693997071745</v>
      </c>
      <c r="H16" s="352">
        <v>200</v>
      </c>
      <c r="I16" s="353">
        <v>870</v>
      </c>
      <c r="J16" s="354">
        <f>I16/H16*100</f>
        <v>434.99999999999994</v>
      </c>
      <c r="K16" s="184">
        <v>0</v>
      </c>
      <c r="L16" s="549"/>
      <c r="M16" s="351"/>
      <c r="N16" s="356">
        <v>0</v>
      </c>
      <c r="O16" s="357"/>
      <c r="P16" s="355"/>
      <c r="Q16" s="358"/>
      <c r="R16" s="225"/>
      <c r="S16" s="359"/>
      <c r="T16" s="356"/>
      <c r="U16" s="357"/>
      <c r="V16" s="355"/>
    </row>
    <row r="17" spans="1:22" s="22" customFormat="1" ht="15.75">
      <c r="A17" s="346" t="s">
        <v>81</v>
      </c>
      <c r="B17" s="361">
        <f t="shared" si="0"/>
        <v>14782</v>
      </c>
      <c r="C17" s="348">
        <f t="shared" si="0"/>
        <v>2746</v>
      </c>
      <c r="D17" s="349">
        <f t="shared" si="1"/>
        <v>18.57664727371127</v>
      </c>
      <c r="E17" s="184">
        <v>14782</v>
      </c>
      <c r="F17" s="350">
        <v>2746</v>
      </c>
      <c r="G17" s="351">
        <f t="shared" si="2"/>
        <v>18.57664727371127</v>
      </c>
      <c r="H17" s="352">
        <v>0</v>
      </c>
      <c r="I17" s="353"/>
      <c r="J17" s="354"/>
      <c r="K17" s="360">
        <v>0</v>
      </c>
      <c r="L17" s="549"/>
      <c r="M17" s="351"/>
      <c r="N17" s="356">
        <v>0</v>
      </c>
      <c r="O17" s="357"/>
      <c r="P17" s="355"/>
      <c r="Q17" s="358"/>
      <c r="R17" s="225"/>
      <c r="S17" s="359"/>
      <c r="T17" s="356"/>
      <c r="U17" s="357"/>
      <c r="V17" s="355"/>
    </row>
    <row r="18" spans="1:22" s="22" customFormat="1" ht="15.75">
      <c r="A18" s="346" t="s">
        <v>11</v>
      </c>
      <c r="B18" s="347">
        <f t="shared" si="0"/>
        <v>4023</v>
      </c>
      <c r="C18" s="348">
        <f t="shared" si="0"/>
        <v>249</v>
      </c>
      <c r="D18" s="349">
        <f t="shared" si="1"/>
        <v>6.1894108873974645</v>
      </c>
      <c r="E18" s="184">
        <v>3993</v>
      </c>
      <c r="F18" s="350">
        <v>249</v>
      </c>
      <c r="G18" s="351">
        <f t="shared" si="2"/>
        <v>6.235912847483095</v>
      </c>
      <c r="H18" s="352">
        <v>0</v>
      </c>
      <c r="I18" s="353"/>
      <c r="J18" s="354"/>
      <c r="K18" s="184">
        <v>30</v>
      </c>
      <c r="L18" s="549"/>
      <c r="M18" s="355"/>
      <c r="N18" s="356">
        <v>0</v>
      </c>
      <c r="O18" s="357"/>
      <c r="P18" s="355"/>
      <c r="Q18" s="358"/>
      <c r="R18" s="225"/>
      <c r="S18" s="359"/>
      <c r="T18" s="356"/>
      <c r="U18" s="357"/>
      <c r="V18" s="355"/>
    </row>
    <row r="19" spans="1:22" s="22" customFormat="1" ht="15.75">
      <c r="A19" s="346" t="s">
        <v>12</v>
      </c>
      <c r="B19" s="347">
        <f t="shared" si="0"/>
        <v>10510</v>
      </c>
      <c r="C19" s="348">
        <f t="shared" si="0"/>
        <v>1306</v>
      </c>
      <c r="D19" s="349">
        <f t="shared" si="1"/>
        <v>12.426260704091343</v>
      </c>
      <c r="E19" s="184">
        <v>8660</v>
      </c>
      <c r="F19" s="350">
        <v>584</v>
      </c>
      <c r="G19" s="351">
        <f t="shared" si="2"/>
        <v>6.743648960739031</v>
      </c>
      <c r="H19" s="352">
        <v>1850</v>
      </c>
      <c r="I19" s="353">
        <v>602</v>
      </c>
      <c r="J19" s="354">
        <f>I19/H19*100</f>
        <v>32.54054054054054</v>
      </c>
      <c r="K19" s="184">
        <v>0</v>
      </c>
      <c r="L19" s="549">
        <v>120</v>
      </c>
      <c r="M19" s="351"/>
      <c r="N19" s="356">
        <v>450</v>
      </c>
      <c r="O19" s="357"/>
      <c r="P19" s="355"/>
      <c r="Q19" s="358"/>
      <c r="R19" s="225"/>
      <c r="S19" s="359"/>
      <c r="T19" s="356"/>
      <c r="U19" s="357"/>
      <c r="V19" s="355"/>
    </row>
    <row r="20" spans="1:22" s="22" customFormat="1" ht="15.75">
      <c r="A20" s="346" t="s">
        <v>91</v>
      </c>
      <c r="B20" s="347">
        <f t="shared" si="0"/>
        <v>15472</v>
      </c>
      <c r="C20" s="348">
        <f t="shared" si="0"/>
        <v>0</v>
      </c>
      <c r="D20" s="349">
        <f t="shared" si="1"/>
        <v>0</v>
      </c>
      <c r="E20" s="184">
        <v>15297</v>
      </c>
      <c r="F20" s="350"/>
      <c r="G20" s="351"/>
      <c r="H20" s="352">
        <v>175</v>
      </c>
      <c r="I20" s="353"/>
      <c r="J20" s="362"/>
      <c r="K20" s="360">
        <v>0</v>
      </c>
      <c r="L20" s="549"/>
      <c r="M20" s="355"/>
      <c r="N20" s="356">
        <v>0</v>
      </c>
      <c r="O20" s="357"/>
      <c r="P20" s="355"/>
      <c r="Q20" s="358"/>
      <c r="R20" s="225"/>
      <c r="S20" s="359"/>
      <c r="T20" s="356"/>
      <c r="U20" s="357"/>
      <c r="V20" s="355"/>
    </row>
    <row r="21" spans="1:22" s="22" customFormat="1" ht="15.75">
      <c r="A21" s="346" t="s">
        <v>82</v>
      </c>
      <c r="B21" s="347">
        <f t="shared" si="0"/>
        <v>21104</v>
      </c>
      <c r="C21" s="348">
        <f t="shared" si="0"/>
        <v>8000</v>
      </c>
      <c r="D21" s="349">
        <f t="shared" si="1"/>
        <v>37.90750568612585</v>
      </c>
      <c r="E21" s="184">
        <v>21104</v>
      </c>
      <c r="F21" s="350">
        <v>8000</v>
      </c>
      <c r="G21" s="351">
        <f>F21/E21*100</f>
        <v>37.90750568612585</v>
      </c>
      <c r="H21" s="352">
        <v>0</v>
      </c>
      <c r="I21" s="353"/>
      <c r="J21" s="362"/>
      <c r="K21" s="184">
        <v>0</v>
      </c>
      <c r="L21" s="549"/>
      <c r="M21" s="351"/>
      <c r="N21" s="356">
        <v>0</v>
      </c>
      <c r="O21" s="357"/>
      <c r="P21" s="355"/>
      <c r="Q21" s="358"/>
      <c r="R21" s="225"/>
      <c r="S21" s="359"/>
      <c r="T21" s="356"/>
      <c r="U21" s="357"/>
      <c r="V21" s="355"/>
    </row>
    <row r="22" spans="1:22" s="22" customFormat="1" ht="15.75">
      <c r="A22" s="346" t="s">
        <v>13</v>
      </c>
      <c r="B22" s="347">
        <f t="shared" si="0"/>
        <v>7294</v>
      </c>
      <c r="C22" s="348">
        <f t="shared" si="0"/>
        <v>680</v>
      </c>
      <c r="D22" s="349">
        <f t="shared" si="1"/>
        <v>9.322731011790513</v>
      </c>
      <c r="E22" s="184">
        <v>6764</v>
      </c>
      <c r="F22" s="350"/>
      <c r="G22" s="351"/>
      <c r="H22" s="352">
        <v>530</v>
      </c>
      <c r="I22" s="353">
        <v>680</v>
      </c>
      <c r="J22" s="362">
        <f>I22/H22*100</f>
        <v>128.30188679245282</v>
      </c>
      <c r="K22" s="184">
        <v>0</v>
      </c>
      <c r="L22" s="549"/>
      <c r="M22" s="355"/>
      <c r="N22" s="161">
        <v>0</v>
      </c>
      <c r="O22" s="353"/>
      <c r="P22" s="355"/>
      <c r="Q22" s="358"/>
      <c r="R22" s="225"/>
      <c r="S22" s="359"/>
      <c r="T22" s="161"/>
      <c r="U22" s="353"/>
      <c r="V22" s="355"/>
    </row>
    <row r="23" spans="1:22" s="22" customFormat="1" ht="15.75">
      <c r="A23" s="346" t="s">
        <v>14</v>
      </c>
      <c r="B23" s="347">
        <f t="shared" si="0"/>
        <v>18000</v>
      </c>
      <c r="C23" s="348">
        <f t="shared" si="0"/>
        <v>2522</v>
      </c>
      <c r="D23" s="349">
        <f t="shared" si="1"/>
        <v>14.011111111111111</v>
      </c>
      <c r="E23" s="184">
        <v>17250</v>
      </c>
      <c r="F23" s="350">
        <v>1977</v>
      </c>
      <c r="G23" s="351">
        <f>F23/E23*100</f>
        <v>11.46086956521739</v>
      </c>
      <c r="H23" s="352">
        <v>750</v>
      </c>
      <c r="I23" s="353">
        <v>545</v>
      </c>
      <c r="J23" s="362">
        <f>I23/H23*100</f>
        <v>72.66666666666667</v>
      </c>
      <c r="K23" s="360">
        <v>0</v>
      </c>
      <c r="L23" s="549"/>
      <c r="M23" s="355"/>
      <c r="N23" s="161">
        <v>0</v>
      </c>
      <c r="O23" s="353"/>
      <c r="P23" s="355"/>
      <c r="Q23" s="358"/>
      <c r="R23" s="225"/>
      <c r="S23" s="359"/>
      <c r="T23" s="161"/>
      <c r="U23" s="353">
        <v>100</v>
      </c>
      <c r="V23" s="355"/>
    </row>
    <row r="24" spans="1:22" ht="15.75">
      <c r="A24" s="292" t="s">
        <v>83</v>
      </c>
      <c r="B24" s="299">
        <f t="shared" si="0"/>
        <v>16330</v>
      </c>
      <c r="C24" s="269">
        <f t="shared" si="0"/>
        <v>350</v>
      </c>
      <c r="D24" s="300">
        <f t="shared" si="1"/>
        <v>2.1432945499081444</v>
      </c>
      <c r="E24" s="312">
        <v>16330</v>
      </c>
      <c r="F24" s="270">
        <v>350</v>
      </c>
      <c r="G24" s="351">
        <f>F24/E24*100</f>
        <v>2.1432945499081444</v>
      </c>
      <c r="H24" s="307">
        <v>0</v>
      </c>
      <c r="I24" s="267"/>
      <c r="J24" s="323"/>
      <c r="K24" s="312">
        <v>0</v>
      </c>
      <c r="L24" s="548"/>
      <c r="M24" s="329"/>
      <c r="N24" s="335">
        <v>0</v>
      </c>
      <c r="O24" s="267"/>
      <c r="P24" s="329"/>
      <c r="Q24" s="341"/>
      <c r="R24" s="268"/>
      <c r="S24" s="272"/>
      <c r="T24" s="335"/>
      <c r="U24" s="267"/>
      <c r="V24" s="329"/>
    </row>
    <row r="25" spans="1:22" ht="16.5" thickBot="1">
      <c r="A25" s="293" t="s">
        <v>15</v>
      </c>
      <c r="B25" s="301">
        <f t="shared" si="0"/>
        <v>28918</v>
      </c>
      <c r="C25" s="269">
        <f t="shared" si="0"/>
        <v>707</v>
      </c>
      <c r="D25" s="300">
        <f t="shared" si="1"/>
        <v>2.44484404177329</v>
      </c>
      <c r="E25" s="314">
        <v>26349</v>
      </c>
      <c r="F25" s="279">
        <v>707</v>
      </c>
      <c r="G25" s="313">
        <f>F25/E25*100</f>
        <v>2.683213784204334</v>
      </c>
      <c r="H25" s="308">
        <v>2569</v>
      </c>
      <c r="I25" s="280"/>
      <c r="J25" s="324"/>
      <c r="K25" s="312">
        <v>0</v>
      </c>
      <c r="L25" s="550"/>
      <c r="M25" s="315"/>
      <c r="N25" s="336">
        <v>200</v>
      </c>
      <c r="O25" s="280"/>
      <c r="P25" s="337"/>
      <c r="Q25" s="342"/>
      <c r="R25" s="281"/>
      <c r="S25" s="282"/>
      <c r="T25" s="336"/>
      <c r="U25" s="280"/>
      <c r="V25" s="337"/>
    </row>
    <row r="26" spans="1:22" ht="16.5" thickBot="1">
      <c r="A26" s="294" t="s">
        <v>78</v>
      </c>
      <c r="B26" s="302">
        <f>SUM(E26,H26,K26)</f>
        <v>285142</v>
      </c>
      <c r="C26" s="287">
        <f>SUM(C6:C25)</f>
        <v>27417</v>
      </c>
      <c r="D26" s="303">
        <f>C26/B26*100</f>
        <v>9.615209264156105</v>
      </c>
      <c r="E26" s="316">
        <f>SUM(E5:E25)</f>
        <v>273348</v>
      </c>
      <c r="F26" s="288">
        <f>SUM(F6:F25)</f>
        <v>21164</v>
      </c>
      <c r="G26" s="317">
        <f>F26/E26*100</f>
        <v>7.742511377438284</v>
      </c>
      <c r="H26" s="309">
        <f>SUM(H5:H25)</f>
        <v>11684</v>
      </c>
      <c r="I26" s="288">
        <f>SUM(I6:I25)</f>
        <v>6053</v>
      </c>
      <c r="J26" s="325">
        <f>I26/H26*100</f>
        <v>51.80588839438548</v>
      </c>
      <c r="K26" s="316">
        <f>SUM(K5:K25)</f>
        <v>110</v>
      </c>
      <c r="L26" s="288">
        <f>SUM(L6:L25)</f>
        <v>200</v>
      </c>
      <c r="M26" s="330">
        <f>L26/K26*100</f>
        <v>181.8181818181818</v>
      </c>
      <c r="N26" s="338">
        <f>SUM(N5:N25)</f>
        <v>4820</v>
      </c>
      <c r="O26" s="288">
        <f>SUM(O6:O25)</f>
        <v>759</v>
      </c>
      <c r="P26" s="339">
        <f>O26/N26*100</f>
        <v>15.746887966804978</v>
      </c>
      <c r="Q26" s="316">
        <f>SUM(Q5:Q25)</f>
        <v>0</v>
      </c>
      <c r="R26" s="289">
        <f>SUM(R5:R25)</f>
        <v>0</v>
      </c>
      <c r="S26" s="290">
        <v>0</v>
      </c>
      <c r="T26" s="338">
        <f>SUM(T5:T25)</f>
        <v>0</v>
      </c>
      <c r="U26" s="538">
        <f>SUM(U5:U25)</f>
        <v>100</v>
      </c>
      <c r="V26" s="339"/>
    </row>
    <row r="27" spans="1:22" ht="16.5" thickBot="1">
      <c r="A27" s="343" t="s">
        <v>16</v>
      </c>
      <c r="B27" s="304">
        <v>264231</v>
      </c>
      <c r="C27" s="283">
        <v>22228</v>
      </c>
      <c r="D27" s="305">
        <v>8.41233617554337</v>
      </c>
      <c r="E27" s="318">
        <v>250231</v>
      </c>
      <c r="F27" s="284">
        <v>16337</v>
      </c>
      <c r="G27" s="319">
        <v>6.528767418904932</v>
      </c>
      <c r="H27" s="296">
        <v>13570</v>
      </c>
      <c r="I27" s="284">
        <v>5719</v>
      </c>
      <c r="J27" s="326">
        <v>42.144436256448046</v>
      </c>
      <c r="K27" s="545">
        <v>430</v>
      </c>
      <c r="L27" s="544">
        <v>172</v>
      </c>
      <c r="M27" s="286">
        <v>40</v>
      </c>
      <c r="N27" s="318">
        <v>9650</v>
      </c>
      <c r="O27" s="284">
        <v>4674</v>
      </c>
      <c r="P27" s="286">
        <v>48.43523316062176</v>
      </c>
      <c r="Q27" s="331">
        <v>0</v>
      </c>
      <c r="R27" s="285">
        <v>149</v>
      </c>
      <c r="S27" s="286"/>
      <c r="T27" s="318">
        <v>0</v>
      </c>
      <c r="U27" s="284">
        <v>149</v>
      </c>
      <c r="V27" s="286"/>
    </row>
  </sheetData>
  <sheetProtection/>
  <mergeCells count="10">
    <mergeCell ref="T3:V3"/>
    <mergeCell ref="Q3:S3"/>
    <mergeCell ref="A1:J1"/>
    <mergeCell ref="N1:P1"/>
    <mergeCell ref="A3:A4"/>
    <mergeCell ref="B3:D3"/>
    <mergeCell ref="E3:G3"/>
    <mergeCell ref="H3:J3"/>
    <mergeCell ref="K3:M3"/>
    <mergeCell ref="N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E34" sqref="E34"/>
    </sheetView>
  </sheetViews>
  <sheetFormatPr defaultColWidth="9.00390625" defaultRowHeight="12.75"/>
  <cols>
    <col min="1" max="1" width="24.75390625" style="22" customWidth="1"/>
    <col min="2" max="2" width="30.125" style="22" customWidth="1"/>
    <col min="3" max="3" width="8.75390625" style="0" customWidth="1"/>
    <col min="4" max="4" width="12.875" style="0" customWidth="1"/>
    <col min="5" max="5" width="22.875" style="0" customWidth="1"/>
  </cols>
  <sheetData>
    <row r="1" spans="1:5" s="22" customFormat="1" ht="20.25" customHeight="1">
      <c r="A1" s="633" t="s">
        <v>137</v>
      </c>
      <c r="B1" s="633"/>
      <c r="C1" s="634"/>
      <c r="D1" s="635"/>
      <c r="E1" s="635"/>
    </row>
    <row r="2" spans="1:5" s="22" customFormat="1" ht="34.5" customHeight="1">
      <c r="A2" s="636"/>
      <c r="B2" s="636"/>
      <c r="C2" s="634"/>
      <c r="D2" s="635"/>
      <c r="E2" s="635"/>
    </row>
    <row r="3" spans="1:5" s="22" customFormat="1" ht="22.5" customHeight="1">
      <c r="A3" s="637" t="s">
        <v>0</v>
      </c>
      <c r="B3" s="637" t="s">
        <v>25</v>
      </c>
      <c r="C3" s="639" t="s">
        <v>74</v>
      </c>
      <c r="D3" s="640"/>
      <c r="E3" s="637" t="s">
        <v>134</v>
      </c>
    </row>
    <row r="4" spans="1:5" s="22" customFormat="1" ht="27" customHeight="1">
      <c r="A4" s="638"/>
      <c r="B4" s="638"/>
      <c r="C4" s="363" t="s">
        <v>75</v>
      </c>
      <c r="D4" s="363" t="s">
        <v>76</v>
      </c>
      <c r="E4" s="638"/>
    </row>
    <row r="5" spans="1:4" s="22" customFormat="1" ht="21.75" customHeight="1">
      <c r="A5" s="99" t="s">
        <v>2</v>
      </c>
      <c r="B5" s="224" t="s">
        <v>145</v>
      </c>
      <c r="C5" s="225"/>
      <c r="D5" s="225"/>
    </row>
    <row r="6" spans="1:5" s="22" customFormat="1" ht="20.25" customHeight="1">
      <c r="A6" s="99" t="s">
        <v>18</v>
      </c>
      <c r="B6" s="224" t="s">
        <v>150</v>
      </c>
      <c r="C6" s="225"/>
      <c r="D6" s="225"/>
      <c r="E6" s="224" t="s">
        <v>151</v>
      </c>
    </row>
    <row r="7" spans="1:5" s="22" customFormat="1" ht="20.25" customHeight="1">
      <c r="A7" s="99" t="s">
        <v>19</v>
      </c>
      <c r="B7" s="224" t="s">
        <v>156</v>
      </c>
      <c r="C7" s="225"/>
      <c r="D7" s="225"/>
      <c r="E7" s="224" t="s">
        <v>160</v>
      </c>
    </row>
    <row r="8" spans="1:5" s="22" customFormat="1" ht="20.25" customHeight="1">
      <c r="A8" s="99" t="s">
        <v>3</v>
      </c>
      <c r="B8" s="224" t="s">
        <v>139</v>
      </c>
      <c r="C8" s="225"/>
      <c r="D8" s="225"/>
      <c r="E8" s="224" t="s">
        <v>140</v>
      </c>
    </row>
    <row r="9" spans="1:5" s="22" customFormat="1" ht="20.25" customHeight="1">
      <c r="A9" s="99" t="s">
        <v>4</v>
      </c>
      <c r="B9" s="224" t="s">
        <v>146</v>
      </c>
      <c r="C9" s="225"/>
      <c r="D9" s="225"/>
      <c r="E9" s="224" t="s">
        <v>147</v>
      </c>
    </row>
    <row r="10" spans="1:5" s="22" customFormat="1" ht="19.5" customHeight="1">
      <c r="A10" s="99" t="s">
        <v>20</v>
      </c>
      <c r="B10" s="224" t="s">
        <v>141</v>
      </c>
      <c r="C10" s="225"/>
      <c r="D10" s="225"/>
      <c r="E10" s="224" t="s">
        <v>142</v>
      </c>
    </row>
    <row r="11" spans="1:5" s="22" customFormat="1" ht="22.5" customHeight="1">
      <c r="A11" s="99" t="s">
        <v>5</v>
      </c>
      <c r="B11" s="224"/>
      <c r="C11" s="225"/>
      <c r="D11" s="225"/>
      <c r="E11" s="224"/>
    </row>
    <row r="12" spans="1:5" s="22" customFormat="1" ht="21.75" customHeight="1">
      <c r="A12" s="99" t="s">
        <v>6</v>
      </c>
      <c r="B12" s="224" t="s">
        <v>154</v>
      </c>
      <c r="C12" s="225"/>
      <c r="D12" s="225"/>
      <c r="E12" s="224" t="s">
        <v>163</v>
      </c>
    </row>
    <row r="13" spans="1:5" s="22" customFormat="1" ht="21" customHeight="1">
      <c r="A13" s="99" t="s">
        <v>7</v>
      </c>
      <c r="B13" s="224" t="s">
        <v>168</v>
      </c>
      <c r="C13" s="225"/>
      <c r="D13" s="225"/>
      <c r="E13" s="224" t="s">
        <v>169</v>
      </c>
    </row>
    <row r="14" spans="1:5" s="22" customFormat="1" ht="23.25" customHeight="1">
      <c r="A14" s="99" t="s">
        <v>8</v>
      </c>
      <c r="B14" s="224" t="s">
        <v>166</v>
      </c>
      <c r="C14" s="225"/>
      <c r="D14" s="225"/>
      <c r="E14" s="224" t="s">
        <v>167</v>
      </c>
    </row>
    <row r="15" spans="1:5" s="22" customFormat="1" ht="21" customHeight="1">
      <c r="A15" s="99" t="s">
        <v>9</v>
      </c>
      <c r="B15" s="224" t="s">
        <v>143</v>
      </c>
      <c r="C15" s="225"/>
      <c r="D15" s="225"/>
      <c r="E15" s="224" t="s">
        <v>144</v>
      </c>
    </row>
    <row r="16" spans="1:5" s="22" customFormat="1" ht="18.75" customHeight="1">
      <c r="A16" s="99" t="s">
        <v>10</v>
      </c>
      <c r="B16" s="224" t="s">
        <v>164</v>
      </c>
      <c r="C16" s="225"/>
      <c r="D16" s="225"/>
      <c r="E16" s="224" t="s">
        <v>155</v>
      </c>
    </row>
    <row r="17" spans="1:5" s="22" customFormat="1" ht="18.75">
      <c r="A17" s="99" t="s">
        <v>21</v>
      </c>
      <c r="B17" s="224" t="s">
        <v>152</v>
      </c>
      <c r="C17" s="225"/>
      <c r="D17" s="225"/>
      <c r="E17" s="224" t="s">
        <v>153</v>
      </c>
    </row>
    <row r="18" spans="1:5" s="22" customFormat="1" ht="18.75">
      <c r="A18" s="99" t="s">
        <v>11</v>
      </c>
      <c r="B18" s="224" t="s">
        <v>154</v>
      </c>
      <c r="C18" s="225"/>
      <c r="D18" s="225"/>
      <c r="E18" s="224" t="s">
        <v>155</v>
      </c>
    </row>
    <row r="19" spans="1:5" s="22" customFormat="1" ht="20.25" customHeight="1">
      <c r="A19" s="99" t="s">
        <v>12</v>
      </c>
      <c r="B19" s="224" t="s">
        <v>161</v>
      </c>
      <c r="C19" s="225"/>
      <c r="D19" s="225"/>
      <c r="E19" s="224" t="s">
        <v>142</v>
      </c>
    </row>
    <row r="20" spans="1:5" s="22" customFormat="1" ht="18.75">
      <c r="A20" s="99" t="s">
        <v>22</v>
      </c>
      <c r="B20" s="224" t="s">
        <v>161</v>
      </c>
      <c r="C20" s="225"/>
      <c r="D20" s="225"/>
      <c r="E20" s="224" t="s">
        <v>162</v>
      </c>
    </row>
    <row r="21" spans="1:5" s="22" customFormat="1" ht="18.75">
      <c r="A21" s="99" t="s">
        <v>23</v>
      </c>
      <c r="B21" s="224" t="s">
        <v>156</v>
      </c>
      <c r="C21" s="225"/>
      <c r="D21" s="225"/>
      <c r="E21" s="224" t="s">
        <v>157</v>
      </c>
    </row>
    <row r="22" spans="1:5" s="22" customFormat="1" ht="18.75">
      <c r="A22" s="99" t="s">
        <v>13</v>
      </c>
      <c r="B22" s="224" t="s">
        <v>148</v>
      </c>
      <c r="C22" s="513"/>
      <c r="D22" s="513"/>
      <c r="E22" s="224" t="s">
        <v>149</v>
      </c>
    </row>
    <row r="23" spans="1:5" s="22" customFormat="1" ht="21" customHeight="1">
      <c r="A23" s="99" t="s">
        <v>14</v>
      </c>
      <c r="B23" s="224" t="s">
        <v>146</v>
      </c>
      <c r="C23" s="225"/>
      <c r="D23" s="225"/>
      <c r="E23" s="224"/>
    </row>
    <row r="24" spans="1:5" s="22" customFormat="1" ht="20.25" customHeight="1">
      <c r="A24" s="99" t="s">
        <v>24</v>
      </c>
      <c r="B24" s="224" t="s">
        <v>164</v>
      </c>
      <c r="C24" s="225"/>
      <c r="D24" s="225"/>
      <c r="E24" s="224" t="s">
        <v>165</v>
      </c>
    </row>
    <row r="25" spans="1:5" s="22" customFormat="1" ht="18.75">
      <c r="A25" s="99" t="s">
        <v>15</v>
      </c>
      <c r="B25" s="224" t="s">
        <v>158</v>
      </c>
      <c r="C25" s="225"/>
      <c r="D25" s="225"/>
      <c r="E25" s="224" t="s">
        <v>159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H16" sqref="H16"/>
    </sheetView>
  </sheetViews>
  <sheetFormatPr defaultColWidth="8.875" defaultRowHeight="12.75"/>
  <cols>
    <col min="1" max="1" width="19.25390625" style="463" customWidth="1"/>
    <col min="2" max="2" width="8.875" style="463" customWidth="1"/>
    <col min="3" max="3" width="7.375" style="463" customWidth="1"/>
    <col min="4" max="4" width="8.625" style="463" customWidth="1"/>
    <col min="5" max="5" width="9.25390625" style="463" customWidth="1"/>
    <col min="6" max="6" width="9.375" style="463" customWidth="1"/>
    <col min="7" max="7" width="6.75390625" style="463" customWidth="1"/>
    <col min="8" max="8" width="6.875" style="463" customWidth="1"/>
    <col min="9" max="9" width="6.625" style="463" customWidth="1"/>
    <col min="10" max="10" width="6.75390625" style="463" customWidth="1"/>
    <col min="11" max="11" width="7.375" style="463" customWidth="1"/>
    <col min="12" max="12" width="8.125" style="463" customWidth="1"/>
    <col min="13" max="13" width="8.25390625" style="463" customWidth="1"/>
    <col min="14" max="14" width="8.625" style="463" customWidth="1"/>
    <col min="15" max="15" width="7.00390625" style="463" customWidth="1"/>
    <col min="16" max="16" width="7.25390625" style="463" customWidth="1"/>
    <col min="17" max="16384" width="8.875" style="463" customWidth="1"/>
  </cols>
  <sheetData>
    <row r="1" spans="1:16" ht="15.75" customHeight="1">
      <c r="A1" s="461"/>
      <c r="B1" s="641" t="s">
        <v>113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2">
        <v>43700</v>
      </c>
      <c r="P1" s="642"/>
    </row>
    <row r="2" spans="1:16" ht="15.75">
      <c r="A2" s="461" t="s">
        <v>114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462"/>
      <c r="P2" s="462"/>
    </row>
    <row r="3" spans="1:16" ht="15.75" customHeight="1">
      <c r="A3" s="643" t="s">
        <v>115</v>
      </c>
      <c r="B3" s="644" t="s">
        <v>116</v>
      </c>
      <c r="C3" s="644"/>
      <c r="D3" s="644"/>
      <c r="E3" s="645" t="s">
        <v>117</v>
      </c>
      <c r="F3" s="645"/>
      <c r="G3" s="645"/>
      <c r="H3" s="645"/>
      <c r="I3" s="645"/>
      <c r="J3" s="645"/>
      <c r="K3" s="646" t="s">
        <v>118</v>
      </c>
      <c r="L3" s="646"/>
      <c r="M3" s="647" t="s">
        <v>119</v>
      </c>
      <c r="N3" s="647"/>
      <c r="O3" s="647"/>
      <c r="P3" s="647"/>
    </row>
    <row r="4" spans="1:16" ht="15.75" customHeight="1">
      <c r="A4" s="643"/>
      <c r="B4" s="648" t="s">
        <v>120</v>
      </c>
      <c r="C4" s="650" t="s">
        <v>121</v>
      </c>
      <c r="D4" s="650"/>
      <c r="E4" s="645"/>
      <c r="F4" s="645"/>
      <c r="G4" s="645"/>
      <c r="H4" s="645"/>
      <c r="I4" s="645"/>
      <c r="J4" s="645"/>
      <c r="K4" s="644" t="s">
        <v>122</v>
      </c>
      <c r="L4" s="644"/>
      <c r="M4" s="651" t="s">
        <v>123</v>
      </c>
      <c r="N4" s="651"/>
      <c r="O4" s="652" t="s">
        <v>124</v>
      </c>
      <c r="P4" s="652"/>
    </row>
    <row r="5" spans="1:16" ht="15.75" customHeight="1">
      <c r="A5" s="643"/>
      <c r="B5" s="648"/>
      <c r="C5" s="653" t="s">
        <v>125</v>
      </c>
      <c r="D5" s="653"/>
      <c r="E5" s="654" t="s">
        <v>126</v>
      </c>
      <c r="F5" s="654"/>
      <c r="G5" s="655" t="s">
        <v>127</v>
      </c>
      <c r="H5" s="655"/>
      <c r="I5" s="656" t="s">
        <v>128</v>
      </c>
      <c r="J5" s="656"/>
      <c r="K5" s="657" t="s">
        <v>129</v>
      </c>
      <c r="L5" s="657"/>
      <c r="M5" s="658" t="s">
        <v>127</v>
      </c>
      <c r="N5" s="658"/>
      <c r="O5" s="659" t="s">
        <v>127</v>
      </c>
      <c r="P5" s="659"/>
    </row>
    <row r="6" spans="1:16" ht="16.5" customHeight="1">
      <c r="A6" s="643"/>
      <c r="B6" s="649"/>
      <c r="C6" s="464" t="s">
        <v>135</v>
      </c>
      <c r="D6" s="465" t="s">
        <v>138</v>
      </c>
      <c r="E6" s="466" t="s">
        <v>130</v>
      </c>
      <c r="F6" s="467" t="s">
        <v>131</v>
      </c>
      <c r="G6" s="466" t="s">
        <v>130</v>
      </c>
      <c r="H6" s="467" t="s">
        <v>131</v>
      </c>
      <c r="I6" s="466" t="s">
        <v>130</v>
      </c>
      <c r="J6" s="467" t="s">
        <v>131</v>
      </c>
      <c r="K6" s="466" t="s">
        <v>130</v>
      </c>
      <c r="L6" s="467" t="s">
        <v>131</v>
      </c>
      <c r="M6" s="466" t="s">
        <v>130</v>
      </c>
      <c r="N6" s="467" t="s">
        <v>131</v>
      </c>
      <c r="O6" s="466" t="s">
        <v>130</v>
      </c>
      <c r="P6" s="467" t="s">
        <v>131</v>
      </c>
    </row>
    <row r="7" spans="1:16" ht="16.5" customHeight="1">
      <c r="A7" s="468" t="s">
        <v>2</v>
      </c>
      <c r="B7" s="469">
        <v>64</v>
      </c>
      <c r="C7" s="470">
        <v>64</v>
      </c>
      <c r="D7" s="470">
        <v>64</v>
      </c>
      <c r="E7" s="471">
        <v>116.5</v>
      </c>
      <c r="F7" s="472">
        <v>116.5</v>
      </c>
      <c r="G7" s="471">
        <v>0.5</v>
      </c>
      <c r="H7" s="472">
        <v>0.5</v>
      </c>
      <c r="I7" s="473">
        <v>0.3</v>
      </c>
      <c r="J7" s="474">
        <v>0.3</v>
      </c>
      <c r="K7" s="475">
        <f aca="true" t="shared" si="0" ref="K7:K29">G7/D7*1000</f>
        <v>7.8125</v>
      </c>
      <c r="L7" s="476">
        <v>7.8</v>
      </c>
      <c r="M7" s="477"/>
      <c r="N7" s="478"/>
      <c r="O7" s="479"/>
      <c r="P7" s="478"/>
    </row>
    <row r="8" spans="1:16" ht="15" customHeight="1">
      <c r="A8" s="480" t="s">
        <v>79</v>
      </c>
      <c r="B8" s="481">
        <v>1183</v>
      </c>
      <c r="C8" s="482">
        <v>1170</v>
      </c>
      <c r="D8" s="482">
        <v>1170</v>
      </c>
      <c r="E8" s="471">
        <v>2263</v>
      </c>
      <c r="F8" s="472">
        <v>2260</v>
      </c>
      <c r="G8" s="471">
        <v>13.6</v>
      </c>
      <c r="H8" s="472">
        <v>13.5</v>
      </c>
      <c r="I8" s="471">
        <v>10.7</v>
      </c>
      <c r="J8" s="472">
        <v>10.6</v>
      </c>
      <c r="K8" s="475">
        <f t="shared" si="0"/>
        <v>11.623931623931623</v>
      </c>
      <c r="L8" s="483">
        <v>11.4</v>
      </c>
      <c r="M8" s="477">
        <v>886</v>
      </c>
      <c r="N8" s="477">
        <v>886</v>
      </c>
      <c r="O8" s="484">
        <v>3</v>
      </c>
      <c r="P8" s="477">
        <v>3</v>
      </c>
    </row>
    <row r="9" spans="1:16" ht="15">
      <c r="A9" s="480" t="s">
        <v>80</v>
      </c>
      <c r="B9" s="481">
        <v>1130</v>
      </c>
      <c r="C9" s="482">
        <v>1130</v>
      </c>
      <c r="D9" s="482">
        <v>1130</v>
      </c>
      <c r="E9" s="471">
        <v>3730.6</v>
      </c>
      <c r="F9" s="472">
        <v>3176.4</v>
      </c>
      <c r="G9" s="471">
        <v>13.1</v>
      </c>
      <c r="H9" s="472">
        <v>14.2</v>
      </c>
      <c r="I9" s="471">
        <v>9.6</v>
      </c>
      <c r="J9" s="472">
        <v>11.3</v>
      </c>
      <c r="K9" s="475">
        <f t="shared" si="0"/>
        <v>11.5929203539823</v>
      </c>
      <c r="L9" s="483">
        <v>12.6</v>
      </c>
      <c r="M9" s="477">
        <v>938</v>
      </c>
      <c r="N9" s="477">
        <v>938</v>
      </c>
      <c r="O9" s="484">
        <v>4</v>
      </c>
      <c r="P9" s="477">
        <v>4</v>
      </c>
    </row>
    <row r="10" spans="1:16" ht="15">
      <c r="A10" s="480" t="s">
        <v>3</v>
      </c>
      <c r="B10" s="481">
        <v>395</v>
      </c>
      <c r="C10" s="482">
        <v>412</v>
      </c>
      <c r="D10" s="482">
        <v>412</v>
      </c>
      <c r="E10" s="471">
        <v>793</v>
      </c>
      <c r="F10" s="472">
        <v>749.1</v>
      </c>
      <c r="G10" s="471">
        <v>4.2</v>
      </c>
      <c r="H10" s="472">
        <v>4</v>
      </c>
      <c r="I10" s="471">
        <v>3.9</v>
      </c>
      <c r="J10" s="472">
        <v>3.7</v>
      </c>
      <c r="K10" s="475">
        <f t="shared" si="0"/>
        <v>10.194174757281553</v>
      </c>
      <c r="L10" s="483">
        <v>10.1</v>
      </c>
      <c r="M10" s="478">
        <v>323.3</v>
      </c>
      <c r="N10" s="477">
        <v>218</v>
      </c>
      <c r="O10" s="484">
        <v>2</v>
      </c>
      <c r="P10" s="477">
        <v>1.5</v>
      </c>
    </row>
    <row r="11" spans="1:16" ht="14.25" customHeight="1">
      <c r="A11" s="480" t="s">
        <v>4</v>
      </c>
      <c r="B11" s="481">
        <v>612</v>
      </c>
      <c r="C11" s="482">
        <v>612</v>
      </c>
      <c r="D11" s="482">
        <v>612</v>
      </c>
      <c r="E11" s="471">
        <v>1484</v>
      </c>
      <c r="F11" s="472">
        <v>1444</v>
      </c>
      <c r="G11" s="471">
        <v>7.3</v>
      </c>
      <c r="H11" s="472">
        <v>7</v>
      </c>
      <c r="I11" s="471">
        <v>6.4</v>
      </c>
      <c r="J11" s="472">
        <v>6.1</v>
      </c>
      <c r="K11" s="475">
        <f t="shared" si="0"/>
        <v>11.928104575163397</v>
      </c>
      <c r="L11" s="483">
        <v>11.5</v>
      </c>
      <c r="M11" s="478">
        <v>777</v>
      </c>
      <c r="N11" s="477">
        <v>526</v>
      </c>
      <c r="O11" s="484">
        <v>4</v>
      </c>
      <c r="P11" s="477">
        <v>3</v>
      </c>
    </row>
    <row r="12" spans="1:16" ht="15">
      <c r="A12" s="480" t="s">
        <v>20</v>
      </c>
      <c r="B12" s="481">
        <v>482</v>
      </c>
      <c r="C12" s="482">
        <v>482</v>
      </c>
      <c r="D12" s="482">
        <v>482</v>
      </c>
      <c r="E12" s="471">
        <v>1580.9</v>
      </c>
      <c r="F12" s="472">
        <v>1426.2</v>
      </c>
      <c r="G12" s="471">
        <v>8.1</v>
      </c>
      <c r="H12" s="472">
        <v>8</v>
      </c>
      <c r="I12" s="471">
        <v>8</v>
      </c>
      <c r="J12" s="472">
        <v>7.8</v>
      </c>
      <c r="K12" s="475">
        <f t="shared" si="0"/>
        <v>16.804979253112034</v>
      </c>
      <c r="L12" s="483">
        <v>16.1</v>
      </c>
      <c r="M12" s="478">
        <v>1343.9</v>
      </c>
      <c r="N12" s="477">
        <v>1278</v>
      </c>
      <c r="O12" s="484">
        <v>8.8</v>
      </c>
      <c r="P12" s="477">
        <v>8.7</v>
      </c>
    </row>
    <row r="13" spans="1:16" ht="15">
      <c r="A13" s="480" t="s">
        <v>5</v>
      </c>
      <c r="B13" s="481">
        <v>592</v>
      </c>
      <c r="C13" s="482">
        <v>644</v>
      </c>
      <c r="D13" s="482">
        <v>644</v>
      </c>
      <c r="E13" s="471">
        <v>1236</v>
      </c>
      <c r="F13" s="472">
        <v>1206</v>
      </c>
      <c r="G13" s="471">
        <v>7.5</v>
      </c>
      <c r="H13" s="472">
        <v>7.2</v>
      </c>
      <c r="I13" s="471">
        <v>6.9</v>
      </c>
      <c r="J13" s="472">
        <v>6.7</v>
      </c>
      <c r="K13" s="475">
        <f t="shared" si="0"/>
        <v>11.645962732919253</v>
      </c>
      <c r="L13" s="483">
        <v>9.7</v>
      </c>
      <c r="M13" s="478">
        <v>544</v>
      </c>
      <c r="N13" s="478">
        <v>542</v>
      </c>
      <c r="O13" s="484">
        <v>3.2</v>
      </c>
      <c r="P13" s="477">
        <v>3</v>
      </c>
    </row>
    <row r="14" spans="1:16" ht="15">
      <c r="A14" s="480" t="s">
        <v>6</v>
      </c>
      <c r="B14" s="481">
        <v>2736</v>
      </c>
      <c r="C14" s="482">
        <v>2696</v>
      </c>
      <c r="D14" s="482">
        <v>2696</v>
      </c>
      <c r="E14" s="471">
        <v>7682.4</v>
      </c>
      <c r="F14" s="472">
        <v>7629.1</v>
      </c>
      <c r="G14" s="471">
        <v>34</v>
      </c>
      <c r="H14" s="472">
        <v>33</v>
      </c>
      <c r="I14" s="471">
        <v>33</v>
      </c>
      <c r="J14" s="472">
        <v>32</v>
      </c>
      <c r="K14" s="475">
        <f t="shared" si="0"/>
        <v>12.611275964391691</v>
      </c>
      <c r="L14" s="483">
        <v>12.5</v>
      </c>
      <c r="M14" s="478">
        <v>640</v>
      </c>
      <c r="N14" s="477">
        <v>640</v>
      </c>
      <c r="O14" s="484">
        <v>10</v>
      </c>
      <c r="P14" s="477">
        <v>10</v>
      </c>
    </row>
    <row r="15" spans="1:16" ht="15">
      <c r="A15" s="480" t="s">
        <v>7</v>
      </c>
      <c r="B15" s="481">
        <v>544</v>
      </c>
      <c r="C15" s="482">
        <v>536</v>
      </c>
      <c r="D15" s="482">
        <v>536</v>
      </c>
      <c r="E15" s="471">
        <v>1192.8</v>
      </c>
      <c r="F15" s="472">
        <v>1226.5</v>
      </c>
      <c r="G15" s="471">
        <v>5.9</v>
      </c>
      <c r="H15" s="472">
        <v>6.1</v>
      </c>
      <c r="I15" s="471">
        <v>5.3</v>
      </c>
      <c r="J15" s="472">
        <v>5.5</v>
      </c>
      <c r="K15" s="475">
        <f t="shared" si="0"/>
        <v>11.007462686567164</v>
      </c>
      <c r="L15" s="483">
        <v>11</v>
      </c>
      <c r="M15" s="478">
        <v>73.6</v>
      </c>
      <c r="N15" s="477">
        <v>66.6</v>
      </c>
      <c r="O15" s="484">
        <v>0.4</v>
      </c>
      <c r="P15" s="477">
        <v>0.3</v>
      </c>
    </row>
    <row r="16" spans="1:16" ht="16.5" customHeight="1">
      <c r="A16" s="480" t="s">
        <v>8</v>
      </c>
      <c r="B16" s="481">
        <v>500</v>
      </c>
      <c r="C16" s="482">
        <v>493</v>
      </c>
      <c r="D16" s="482">
        <v>493</v>
      </c>
      <c r="E16" s="471">
        <v>1417.8</v>
      </c>
      <c r="F16" s="472">
        <v>1591</v>
      </c>
      <c r="G16" s="471">
        <v>6.2</v>
      </c>
      <c r="H16" s="472">
        <v>5.3</v>
      </c>
      <c r="I16" s="471">
        <v>5.9</v>
      </c>
      <c r="J16" s="472">
        <v>4.6</v>
      </c>
      <c r="K16" s="475">
        <f t="shared" si="0"/>
        <v>12.57606490872211</v>
      </c>
      <c r="L16" s="483">
        <v>9.3</v>
      </c>
      <c r="M16" s="478">
        <v>2825</v>
      </c>
      <c r="N16" s="477">
        <v>2752</v>
      </c>
      <c r="O16" s="485">
        <v>15</v>
      </c>
      <c r="P16" s="486">
        <v>14</v>
      </c>
    </row>
    <row r="17" spans="1:16" ht="16.5" customHeight="1">
      <c r="A17" s="480" t="s">
        <v>9</v>
      </c>
      <c r="B17" s="481">
        <v>1400</v>
      </c>
      <c r="C17" s="482">
        <v>1544</v>
      </c>
      <c r="D17" s="482">
        <v>1544</v>
      </c>
      <c r="E17" s="471">
        <v>6963</v>
      </c>
      <c r="F17" s="472">
        <v>3739</v>
      </c>
      <c r="G17" s="471">
        <v>38.7</v>
      </c>
      <c r="H17" s="472">
        <v>18.4</v>
      </c>
      <c r="I17" s="471">
        <v>38.4</v>
      </c>
      <c r="J17" s="472">
        <v>18.4</v>
      </c>
      <c r="K17" s="475">
        <f t="shared" si="0"/>
        <v>25.06476683937824</v>
      </c>
      <c r="L17" s="483">
        <v>18.4</v>
      </c>
      <c r="M17" s="478">
        <v>448</v>
      </c>
      <c r="N17" s="477">
        <v>417</v>
      </c>
      <c r="O17" s="487">
        <v>2</v>
      </c>
      <c r="P17" s="488">
        <v>2</v>
      </c>
    </row>
    <row r="18" spans="1:16" ht="15">
      <c r="A18" s="480" t="s">
        <v>10</v>
      </c>
      <c r="B18" s="481">
        <v>475</v>
      </c>
      <c r="C18" s="482">
        <v>523</v>
      </c>
      <c r="D18" s="482">
        <v>523</v>
      </c>
      <c r="E18" s="471">
        <v>1100.8</v>
      </c>
      <c r="F18" s="472">
        <v>1097.1</v>
      </c>
      <c r="G18" s="471">
        <v>5.4</v>
      </c>
      <c r="H18" s="472">
        <v>5.1</v>
      </c>
      <c r="I18" s="471">
        <v>5</v>
      </c>
      <c r="J18" s="472">
        <v>5</v>
      </c>
      <c r="K18" s="475">
        <f t="shared" si="0"/>
        <v>10.325047801147228</v>
      </c>
      <c r="L18" s="483">
        <v>9</v>
      </c>
      <c r="M18" s="478">
        <v>1091.6</v>
      </c>
      <c r="N18" s="477">
        <v>1048.8</v>
      </c>
      <c r="O18" s="487">
        <v>5.4</v>
      </c>
      <c r="P18" s="488">
        <v>5</v>
      </c>
    </row>
    <row r="19" spans="1:16" ht="15">
      <c r="A19" s="480" t="s">
        <v>81</v>
      </c>
      <c r="B19" s="481">
        <v>1258</v>
      </c>
      <c r="C19" s="482">
        <v>1164</v>
      </c>
      <c r="D19" s="482">
        <v>1164</v>
      </c>
      <c r="E19" s="471">
        <v>3149.8</v>
      </c>
      <c r="F19" s="472">
        <v>3143.6</v>
      </c>
      <c r="G19" s="471">
        <v>13.6</v>
      </c>
      <c r="H19" s="472">
        <v>13.6</v>
      </c>
      <c r="I19" s="471">
        <v>10.7</v>
      </c>
      <c r="J19" s="472">
        <v>10</v>
      </c>
      <c r="K19" s="475">
        <f t="shared" si="0"/>
        <v>11.683848797250858</v>
      </c>
      <c r="L19" s="483">
        <v>10.9</v>
      </c>
      <c r="M19" s="478">
        <v>790</v>
      </c>
      <c r="N19" s="477">
        <v>790</v>
      </c>
      <c r="O19" s="487">
        <v>4</v>
      </c>
      <c r="P19" s="488">
        <v>4</v>
      </c>
    </row>
    <row r="20" spans="1:16" ht="15">
      <c r="A20" s="480" t="s">
        <v>11</v>
      </c>
      <c r="B20" s="481">
        <v>1250</v>
      </c>
      <c r="C20" s="482">
        <v>1220</v>
      </c>
      <c r="D20" s="482">
        <v>1220</v>
      </c>
      <c r="E20" s="471">
        <v>3318</v>
      </c>
      <c r="F20" s="472">
        <v>3220</v>
      </c>
      <c r="G20" s="471">
        <v>13.5</v>
      </c>
      <c r="H20" s="472">
        <v>13.3</v>
      </c>
      <c r="I20" s="471">
        <v>11.4</v>
      </c>
      <c r="J20" s="472">
        <v>11.1</v>
      </c>
      <c r="K20" s="475">
        <f t="shared" si="0"/>
        <v>11.065573770491802</v>
      </c>
      <c r="L20" s="483">
        <v>10.9</v>
      </c>
      <c r="M20" s="478">
        <v>221</v>
      </c>
      <c r="N20" s="477">
        <v>219</v>
      </c>
      <c r="O20" s="487">
        <v>1</v>
      </c>
      <c r="P20" s="488">
        <v>1</v>
      </c>
    </row>
    <row r="21" spans="1:67" s="490" customFormat="1" ht="16.5" customHeight="1">
      <c r="A21" s="480" t="s">
        <v>12</v>
      </c>
      <c r="B21" s="481">
        <v>623</v>
      </c>
      <c r="C21" s="482">
        <v>589</v>
      </c>
      <c r="D21" s="482">
        <v>589</v>
      </c>
      <c r="E21" s="471">
        <v>1114.8</v>
      </c>
      <c r="F21" s="472">
        <v>1172.8</v>
      </c>
      <c r="G21" s="471">
        <v>5.3</v>
      </c>
      <c r="H21" s="472">
        <v>6.2</v>
      </c>
      <c r="I21" s="471">
        <v>3.5</v>
      </c>
      <c r="J21" s="472">
        <v>4.2</v>
      </c>
      <c r="K21" s="475">
        <f t="shared" si="0"/>
        <v>8.99830220713073</v>
      </c>
      <c r="L21" s="483">
        <v>10</v>
      </c>
      <c r="M21" s="478">
        <v>334.5</v>
      </c>
      <c r="N21" s="478">
        <v>391.8</v>
      </c>
      <c r="O21" s="487">
        <v>1.5</v>
      </c>
      <c r="P21" s="488">
        <v>1.7</v>
      </c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89"/>
      <c r="AU21" s="489"/>
      <c r="AV21" s="489"/>
      <c r="AW21" s="489"/>
      <c r="AX21" s="489"/>
      <c r="AY21" s="489"/>
      <c r="AZ21" s="489"/>
      <c r="BA21" s="489"/>
      <c r="BB21" s="489"/>
      <c r="BC21" s="489"/>
      <c r="BD21" s="489"/>
      <c r="BE21" s="489"/>
      <c r="BF21" s="489"/>
      <c r="BG21" s="489"/>
      <c r="BH21" s="489"/>
      <c r="BI21" s="489"/>
      <c r="BJ21" s="489"/>
      <c r="BK21" s="489"/>
      <c r="BL21" s="489"/>
      <c r="BM21" s="489"/>
      <c r="BN21" s="489"/>
      <c r="BO21" s="489"/>
    </row>
    <row r="22" spans="1:16" ht="15">
      <c r="A22" s="480" t="s">
        <v>22</v>
      </c>
      <c r="B22" s="481">
        <v>1011</v>
      </c>
      <c r="C22" s="482">
        <v>1021</v>
      </c>
      <c r="D22" s="482">
        <v>1021</v>
      </c>
      <c r="E22" s="471">
        <v>2317</v>
      </c>
      <c r="F22" s="472">
        <v>2409</v>
      </c>
      <c r="G22" s="471">
        <v>12.9</v>
      </c>
      <c r="H22" s="472">
        <v>13.3</v>
      </c>
      <c r="I22" s="471">
        <v>12.2</v>
      </c>
      <c r="J22" s="472">
        <v>12.8</v>
      </c>
      <c r="K22" s="475">
        <f t="shared" si="0"/>
        <v>12.634671890303624</v>
      </c>
      <c r="L22" s="483">
        <v>12.4</v>
      </c>
      <c r="M22" s="478">
        <v>2109</v>
      </c>
      <c r="N22" s="477">
        <v>2117</v>
      </c>
      <c r="O22" s="487">
        <v>6.2</v>
      </c>
      <c r="P22" s="488">
        <v>7</v>
      </c>
    </row>
    <row r="23" spans="1:16" ht="15" customHeight="1">
      <c r="A23" s="480" t="s">
        <v>82</v>
      </c>
      <c r="B23" s="481">
        <v>1761</v>
      </c>
      <c r="C23" s="482">
        <v>1647</v>
      </c>
      <c r="D23" s="482">
        <v>1647</v>
      </c>
      <c r="E23" s="471">
        <v>8179</v>
      </c>
      <c r="F23" s="491">
        <v>7952</v>
      </c>
      <c r="G23" s="492">
        <v>37.7</v>
      </c>
      <c r="H23" s="472">
        <v>33.4</v>
      </c>
      <c r="I23" s="471">
        <v>37.5</v>
      </c>
      <c r="J23" s="472">
        <v>33.3</v>
      </c>
      <c r="K23" s="475">
        <f t="shared" si="0"/>
        <v>22.890103217972072</v>
      </c>
      <c r="L23" s="483">
        <v>19</v>
      </c>
      <c r="M23" s="478">
        <v>795.7</v>
      </c>
      <c r="N23" s="477">
        <v>770.5</v>
      </c>
      <c r="O23" s="487">
        <v>3.8</v>
      </c>
      <c r="P23" s="488">
        <v>4.1</v>
      </c>
    </row>
    <row r="24" spans="1:16" ht="15">
      <c r="A24" s="480" t="s">
        <v>13</v>
      </c>
      <c r="B24" s="481">
        <v>466</v>
      </c>
      <c r="C24" s="482">
        <v>400</v>
      </c>
      <c r="D24" s="482">
        <v>400</v>
      </c>
      <c r="E24" s="471">
        <v>1171.2</v>
      </c>
      <c r="F24" s="472">
        <v>1158.9</v>
      </c>
      <c r="G24" s="471">
        <v>4.8</v>
      </c>
      <c r="H24" s="472">
        <v>4.8</v>
      </c>
      <c r="I24" s="471">
        <v>2.5</v>
      </c>
      <c r="J24" s="472">
        <v>2.5</v>
      </c>
      <c r="K24" s="475">
        <f t="shared" si="0"/>
        <v>12</v>
      </c>
      <c r="L24" s="483">
        <v>10.8</v>
      </c>
      <c r="M24" s="478">
        <v>558.5</v>
      </c>
      <c r="N24" s="477">
        <v>549.1</v>
      </c>
      <c r="O24" s="487">
        <v>2.8</v>
      </c>
      <c r="P24" s="488">
        <v>2.9</v>
      </c>
    </row>
    <row r="25" spans="1:16" ht="15">
      <c r="A25" s="480" t="s">
        <v>14</v>
      </c>
      <c r="B25" s="481">
        <v>1490</v>
      </c>
      <c r="C25" s="482">
        <v>1497</v>
      </c>
      <c r="D25" s="482">
        <v>1497</v>
      </c>
      <c r="E25" s="472">
        <v>5508</v>
      </c>
      <c r="F25" s="472">
        <v>5218</v>
      </c>
      <c r="G25" s="471">
        <v>22.9</v>
      </c>
      <c r="H25" s="472">
        <v>21.9</v>
      </c>
      <c r="I25" s="471">
        <v>20.9</v>
      </c>
      <c r="J25" s="472">
        <v>19.6</v>
      </c>
      <c r="K25" s="475">
        <f t="shared" si="0"/>
        <v>15.297261189044756</v>
      </c>
      <c r="L25" s="483">
        <v>14.7</v>
      </c>
      <c r="M25" s="477"/>
      <c r="N25" s="477"/>
      <c r="O25" s="493"/>
      <c r="P25" s="494"/>
    </row>
    <row r="26" spans="1:16" ht="15">
      <c r="A26" s="480" t="s">
        <v>83</v>
      </c>
      <c r="B26" s="481">
        <v>721</v>
      </c>
      <c r="C26" s="482">
        <v>740</v>
      </c>
      <c r="D26" s="482">
        <v>740</v>
      </c>
      <c r="E26" s="471">
        <v>1096.3</v>
      </c>
      <c r="F26" s="472">
        <v>1131.6</v>
      </c>
      <c r="G26" s="471">
        <v>6.7</v>
      </c>
      <c r="H26" s="472">
        <v>7.2</v>
      </c>
      <c r="I26" s="471">
        <v>6.1</v>
      </c>
      <c r="J26" s="472">
        <v>6.8</v>
      </c>
      <c r="K26" s="475">
        <f t="shared" si="0"/>
        <v>9.054054054054054</v>
      </c>
      <c r="L26" s="483">
        <v>8.9</v>
      </c>
      <c r="M26" s="477">
        <v>2849</v>
      </c>
      <c r="N26" s="477">
        <v>2919</v>
      </c>
      <c r="O26" s="484">
        <v>11</v>
      </c>
      <c r="P26" s="477">
        <v>11</v>
      </c>
    </row>
    <row r="27" spans="1:16" ht="15">
      <c r="A27" s="480" t="s">
        <v>15</v>
      </c>
      <c r="B27" s="481">
        <v>4619</v>
      </c>
      <c r="C27" s="482">
        <v>4682</v>
      </c>
      <c r="D27" s="482">
        <v>4682</v>
      </c>
      <c r="E27" s="471">
        <v>19913</v>
      </c>
      <c r="F27" s="472">
        <v>18410</v>
      </c>
      <c r="G27" s="471">
        <v>89</v>
      </c>
      <c r="H27" s="472">
        <v>84</v>
      </c>
      <c r="I27" s="471">
        <v>76</v>
      </c>
      <c r="J27" s="472">
        <v>66</v>
      </c>
      <c r="K27" s="475">
        <f t="shared" si="0"/>
        <v>19.008970525416487</v>
      </c>
      <c r="L27" s="483">
        <v>18.7</v>
      </c>
      <c r="M27" s="477">
        <v>1146</v>
      </c>
      <c r="N27" s="477">
        <v>1364</v>
      </c>
      <c r="O27" s="484">
        <v>5</v>
      </c>
      <c r="P27" s="477">
        <v>6</v>
      </c>
    </row>
    <row r="28" spans="1:16" ht="0.75" customHeight="1">
      <c r="A28" s="495" t="s">
        <v>132</v>
      </c>
      <c r="B28" s="496">
        <v>100</v>
      </c>
      <c r="C28" s="497">
        <v>100</v>
      </c>
      <c r="D28" s="497">
        <v>100</v>
      </c>
      <c r="E28" s="498">
        <v>68</v>
      </c>
      <c r="F28" s="499">
        <v>0</v>
      </c>
      <c r="G28" s="498">
        <v>0.7</v>
      </c>
      <c r="H28" s="499">
        <v>0.7</v>
      </c>
      <c r="I28" s="498">
        <v>2.4</v>
      </c>
      <c r="J28" s="500">
        <v>2.4</v>
      </c>
      <c r="K28" s="501">
        <f t="shared" si="0"/>
        <v>6.999999999999999</v>
      </c>
      <c r="L28" s="502">
        <v>7</v>
      </c>
      <c r="M28" s="503"/>
      <c r="N28" s="504"/>
      <c r="O28" s="505"/>
      <c r="P28" s="506"/>
    </row>
    <row r="29" spans="1:16" ht="14.25">
      <c r="A29" s="507" t="s">
        <v>133</v>
      </c>
      <c r="B29" s="508">
        <f aca="true" t="shared" si="1" ref="B29:J29">SUM(B7:B27)</f>
        <v>23312</v>
      </c>
      <c r="C29" s="508">
        <f t="shared" si="1"/>
        <v>23266</v>
      </c>
      <c r="D29" s="508">
        <f t="shared" si="1"/>
        <v>23266</v>
      </c>
      <c r="E29" s="509">
        <f t="shared" si="1"/>
        <v>75327.9</v>
      </c>
      <c r="F29" s="509">
        <f t="shared" si="1"/>
        <v>69476.8</v>
      </c>
      <c r="G29" s="509">
        <f t="shared" si="1"/>
        <v>350.9000000000001</v>
      </c>
      <c r="H29" s="509">
        <f t="shared" si="1"/>
        <v>320</v>
      </c>
      <c r="I29" s="509">
        <f t="shared" si="1"/>
        <v>314.2</v>
      </c>
      <c r="J29" s="509">
        <f t="shared" si="1"/>
        <v>278.29999999999995</v>
      </c>
      <c r="K29" s="510">
        <f t="shared" si="0"/>
        <v>15.082094042809253</v>
      </c>
      <c r="L29" s="511">
        <v>13.6</v>
      </c>
      <c r="M29" s="509">
        <f>SUM(M7:M28)</f>
        <v>18694.100000000002</v>
      </c>
      <c r="N29" s="512">
        <f>SUM(N7:N28)</f>
        <v>18432.8</v>
      </c>
      <c r="O29" s="512">
        <f>SUM(O7:O28)</f>
        <v>93.1</v>
      </c>
      <c r="P29" s="512">
        <f>SUM(P7:P28)</f>
        <v>92.2</v>
      </c>
    </row>
    <row r="30" ht="12.75">
      <c r="A30" s="489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2019-08-22T07:30:02Z</cp:lastPrinted>
  <dcterms:created xsi:type="dcterms:W3CDTF">2019-06-10T04:09:44Z</dcterms:created>
  <dcterms:modified xsi:type="dcterms:W3CDTF">2019-08-23T07:24:27Z</dcterms:modified>
  <cp:category/>
  <cp:version/>
  <cp:contentType/>
  <cp:contentStatus/>
</cp:coreProperties>
</file>