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<sst xmlns="http://schemas.openxmlformats.org/spreadsheetml/2006/main" count="407" uniqueCount="140">
  <si>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</si>
  <si>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</si>
  <si>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</si>
  <si>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</si>
  <si>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</si>
  <si>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</si>
  <si>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</si>
  <si>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</si>
  <si>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</si>
  <si>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</si>
  <si>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</si>
  <si>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</si>
  <si>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</si>
  <si>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</si>
  <si>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</si>
  <si>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</si>
  <si>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</si>
  <si>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</si>
  <si>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</si>
  <si>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</si>
  <si>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</si>
  <si>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</si>
  <si>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</si>
  <si>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</si>
  <si>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</si>
  <si>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</si>
  <si>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</si>
  <si>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</si>
  <si>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</si>
  <si>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</si>
  <si>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</si>
  <si>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</si>
  <si>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</si>
  <si>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</si>
  <si>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</si>
  <si>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</si>
  <si>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</si>
  <si>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</si>
  <si>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</si>
  <si>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</si>
  <si>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</si>
  <si>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</si>
  <si>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</si>
  <si>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</si>
  <si>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</si>
  <si>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</si>
  <si>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</si>
  <si>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</si>
  <si>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</si>
  <si>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</si>
  <si>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</si>
  <si>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</si>
  <si>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</si>
  <si>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</si>
  <si>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</si>
  <si>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</si>
  <si>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</si>
  <si>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</si>
  <si>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</si>
  <si>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</si>
  <si>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</si>
  <si>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</si>
  <si>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</si>
  <si>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</si>
  <si>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</si>
  <si>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</si>
  <si>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</si>
  <si>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</si>
  <si>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</si>
  <si>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</si>
  <si>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</si>
  <si>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</si>
  <si>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</si>
  <si>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</si>
  <si>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</si>
  <si>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</si>
  <si>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</si>
  <si>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</si>
  <si>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</si>
  <si>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</si>
  <si>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</si>
  <si>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</si>
  <si>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</si>
  <si>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</si>
  <si>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</si>
  <si>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</si>
  <si>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</si>
  <si>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</si>
  <si>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</si>
  <si>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</si>
  <si>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</si>
  <si>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</si>
  <si>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</si>
  <si>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</si>
  <si>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</si>
  <si>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</si>
  <si>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</si>
  <si>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</si>
  <si>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</si>
  <si>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</si>
  <si>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</si>
  <si>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</si>
  <si>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</si>
  <si>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</si>
  <si>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</si>
  <si>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</si>
  <si>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</si>
  <si>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</si>
  <si>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</si>
  <si>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</si>
  <si>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</si>
  <si>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</si>
  <si>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</si>
  <si>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</si>
  <si>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</si>
  <si>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</si>
  <si>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</si>
  <si>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</si>
  <si>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</si>
  <si>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</si>
  <si>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24.07.</t>
  </si>
  <si>
    <t>Уборка технических культур, га                 25.07.2019</t>
  </si>
  <si>
    <t>25.07.</t>
  </si>
  <si>
    <t>Оперативная информация об агрометеорологических условиях  на территори Ульяновской области по состоянию на 25.07.2019</t>
  </si>
  <si>
    <t>16 градусов, ясно</t>
  </si>
  <si>
    <t>28 градусов, ясно</t>
  </si>
  <si>
    <t>22 градуса, ясно</t>
  </si>
  <si>
    <t>19 градусов, ясно</t>
  </si>
  <si>
    <t>24 градуса, ясно</t>
  </si>
  <si>
    <t>23 градуса, ясно</t>
  </si>
  <si>
    <t>21 градус, ясно</t>
  </si>
  <si>
    <t>ясно, 23 градуса</t>
  </si>
  <si>
    <t>ясно, 25 градусов</t>
  </si>
  <si>
    <t>ясно, 27 градусов</t>
  </si>
  <si>
    <t>25 градусов, ясно</t>
  </si>
  <si>
    <t>ясно, 18 градусов</t>
  </si>
  <si>
    <t>ясно, 20 градусов</t>
  </si>
  <si>
    <t>18 градусов, ясно</t>
  </si>
  <si>
    <t>26 градусов, ясно</t>
  </si>
  <si>
    <t>Уборка зерновых и зернобобовых культур, га                                      25.07.2019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</si>
</sst>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>
      <alignment horizontal="center" vertical="center" wrapText="1"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164" fontId="19" fillId="25" borderId="1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3" xfId="99" applyFont="1" applyFill="1" applyBorder="1" applyAlignment="1" applyProtection="1">
      <alignment horizontal="center" vertical="center" wrapText="1"/>
      <protection hidden="1"/>
    </xf>
    <xf numFmtId="0" fontId="19" fillId="25" borderId="11" xfId="99" applyFont="1" applyFill="1" applyBorder="1" applyAlignment="1" applyProtection="1">
      <alignment horizontal="center" vertical="center" wrapText="1"/>
      <protection hidden="1" locked="0"/>
    </xf>
    <xf numFmtId="3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4" xfId="0" applyNumberFormat="1" applyFont="1" applyFill="1" applyBorder="1" applyAlignment="1">
      <alignment horizontal="center" vertical="center" wrapText="1"/>
    </xf>
    <xf numFmtId="166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5" xfId="99" applyFont="1" applyFill="1" applyBorder="1" applyAlignment="1" applyProtection="1">
      <alignment horizontal="left" vertical="center" wrapText="1"/>
      <protection locked="0"/>
    </xf>
    <xf numFmtId="1" fontId="19" fillId="25" borderId="16" xfId="0" applyNumberFormat="1" applyFont="1" applyFill="1" applyBorder="1" applyAlignment="1" applyProtection="1">
      <alignment horizontal="center" vertical="center" wrapText="1"/>
      <protection/>
    </xf>
    <xf numFmtId="0" fontId="19" fillId="25" borderId="17" xfId="99" applyFont="1" applyFill="1" applyBorder="1" applyAlignment="1" applyProtection="1">
      <alignment horizontal="left" vertical="center" wrapText="1"/>
      <protection locked="0"/>
    </xf>
    <xf numFmtId="0" fontId="19" fillId="25" borderId="15" xfId="99" applyFont="1" applyFill="1" applyBorder="1" applyAlignment="1" applyProtection="1">
      <alignment horizontal="left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3" fontId="19" fillId="25" borderId="22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0" xfId="0" applyFont="1" applyFill="1" applyBorder="1" applyAlignment="1" applyProtection="1">
      <alignment horizontal="center" vertical="center" wrapText="1"/>
      <protection hidden="1"/>
    </xf>
    <xf numFmtId="1" fontId="19" fillId="25" borderId="20" xfId="0" applyNumberFormat="1" applyFont="1" applyFill="1" applyBorder="1" applyAlignment="1">
      <alignment horizontal="center" vertical="center" wrapText="1"/>
    </xf>
    <xf numFmtId="0" fontId="19" fillId="24" borderId="23" xfId="99" applyFont="1" applyFill="1" applyBorder="1" applyAlignment="1" applyProtection="1">
      <alignment horizontal="left" vertical="center" wrapText="1"/>
      <protection locked="0"/>
    </xf>
    <xf numFmtId="3" fontId="19" fillId="25" borderId="2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6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7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8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9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" fontId="19" fillId="25" borderId="31" xfId="0" applyNumberFormat="1" applyFont="1" applyFill="1" applyBorder="1" applyAlignment="1" applyProtection="1">
      <alignment horizontal="center" vertical="center" wrapText="1"/>
      <protection/>
    </xf>
    <xf numFmtId="164" fontId="19" fillId="25" borderId="31" xfId="0" applyNumberFormat="1" applyFont="1" applyFill="1" applyBorder="1" applyAlignment="1" applyProtection="1">
      <alignment horizontal="center" vertical="center" wrapText="1"/>
      <protection/>
    </xf>
    <xf numFmtId="164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/>
    </xf>
    <xf numFmtId="0" fontId="19" fillId="25" borderId="31" xfId="99" applyFont="1" applyFill="1" applyBorder="1" applyAlignment="1" applyProtection="1">
      <alignment horizontal="center" vertical="center" wrapText="1"/>
      <protection hidden="1" locked="0"/>
    </xf>
    <xf numFmtId="164" fontId="19" fillId="25" borderId="31" xfId="0" applyNumberFormat="1" applyFont="1" applyFill="1" applyBorder="1" applyAlignment="1">
      <alignment horizontal="center" vertical="center" wrapText="1"/>
    </xf>
    <xf numFmtId="0" fontId="19" fillId="25" borderId="34" xfId="99" applyFont="1" applyFill="1" applyBorder="1" applyAlignment="1" applyProtection="1">
      <alignment horizontal="left" vertical="center" wrapText="1"/>
      <protection locked="0"/>
    </xf>
    <xf numFmtId="0" fontId="19" fillId="25" borderId="35" xfId="99" applyFont="1" applyFill="1" applyBorder="1" applyAlignment="1" applyProtection="1">
      <alignment horizontal="center" vertical="center" wrapText="1"/>
      <protection locked="0"/>
    </xf>
    <xf numFmtId="1" fontId="19" fillId="25" borderId="36" xfId="0" applyNumberFormat="1" applyFont="1" applyFill="1" applyBorder="1" applyAlignment="1" applyProtection="1">
      <alignment horizontal="center" vertical="center" wrapText="1"/>
      <protection/>
    </xf>
    <xf numFmtId="1" fontId="19" fillId="25" borderId="37" xfId="0" applyNumberFormat="1" applyFont="1" applyFill="1" applyBorder="1" applyAlignment="1" applyProtection="1">
      <alignment horizontal="center" vertical="center" wrapText="1"/>
      <protection/>
    </xf>
    <xf numFmtId="0" fontId="19" fillId="25" borderId="37" xfId="99" applyFont="1" applyFill="1" applyBorder="1" applyAlignment="1" applyProtection="1">
      <alignment horizontal="center" vertical="center" wrapText="1"/>
      <protection locked="0"/>
    </xf>
    <xf numFmtId="0" fontId="19" fillId="25" borderId="38" xfId="99" applyFont="1" applyFill="1" applyBorder="1" applyAlignment="1" applyProtection="1">
      <alignment horizontal="center" vertical="center" wrapText="1"/>
      <protection locked="0"/>
    </xf>
    <xf numFmtId="0" fontId="19" fillId="25" borderId="39" xfId="99" applyFont="1" applyFill="1" applyBorder="1" applyAlignment="1" applyProtection="1">
      <alignment horizontal="center" vertical="center" wrapText="1"/>
      <protection locked="0"/>
    </xf>
    <xf numFmtId="164" fontId="19" fillId="25" borderId="37" xfId="0" applyNumberFormat="1" applyFont="1" applyFill="1" applyBorder="1" applyAlignment="1">
      <alignment horizontal="center" vertical="center" wrapText="1"/>
    </xf>
    <xf numFmtId="1" fontId="21" fillId="25" borderId="40" xfId="0" applyNumberFormat="1" applyFont="1" applyFill="1" applyBorder="1" applyAlignment="1" applyProtection="1">
      <alignment horizontal="center" vertical="center" wrapText="1"/>
      <protection/>
    </xf>
    <xf numFmtId="166" fontId="21" fillId="25" borderId="41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9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7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42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43" xfId="93" applyFont="1" applyFill="1" applyBorder="1" applyAlignment="1" applyProtection="1">
      <alignment horizontal="center" vertical="center" textRotation="90" wrapText="1"/>
      <protection locked="0"/>
    </xf>
    <xf numFmtId="166" fontId="19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42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2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>
      <alignment horizontal="center" vertical="center" wrapText="1"/>
    </xf>
    <xf numFmtId="164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24" xfId="0" applyNumberFormat="1" applyFont="1" applyFill="1" applyBorder="1" applyAlignment="1">
      <alignment horizontal="center" vertical="center" wrapText="1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5" xfId="0" applyNumberFormat="1" applyFont="1" applyFill="1" applyBorder="1" applyAlignment="1">
      <alignment horizontal="center" vertical="center" wrapText="1"/>
    </xf>
    <xf numFmtId="164" fontId="19" fillId="25" borderId="26" xfId="98" applyNumberFormat="1" applyFont="1" applyFill="1" applyBorder="1" applyAlignment="1" applyProtection="1">
      <alignment horizontal="center" vertical="center" wrapText="1"/>
      <protection hidden="1"/>
    </xf>
    <xf numFmtId="0" fontId="20" fillId="25" borderId="44" xfId="99" applyFont="1" applyFill="1" applyBorder="1" applyAlignment="1" applyProtection="1">
      <alignment horizontal="left" vertical="center" wrapText="1"/>
      <protection locked="0"/>
    </xf>
    <xf numFmtId="3" fontId="20" fillId="25" borderId="27" xfId="99" applyNumberFormat="1" applyFont="1" applyFill="1" applyBorder="1" applyAlignment="1" applyProtection="1">
      <alignment horizontal="center" vertical="center" wrapText="1"/>
      <protection/>
    </xf>
    <xf numFmtId="3" fontId="20" fillId="25" borderId="28" xfId="99" applyNumberFormat="1" applyFont="1" applyFill="1" applyBorder="1" applyAlignment="1" applyProtection="1">
      <alignment horizontal="center" vertical="center" wrapText="1"/>
      <protection/>
    </xf>
    <xf numFmtId="164" fontId="20" fillId="25" borderId="28" xfId="0" applyNumberFormat="1" applyFont="1" applyFill="1" applyBorder="1" applyAlignment="1">
      <alignment horizontal="center" vertical="center" wrapText="1"/>
    </xf>
    <xf numFmtId="164" fontId="20" fillId="25" borderId="29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42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43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7" xfId="0" applyFont="1" applyFill="1" applyBorder="1" applyAlignment="1">
      <alignment horizontal="left" vertical="center" wrapText="1"/>
    </xf>
    <xf numFmtId="1" fontId="21" fillId="25" borderId="45" xfId="0" applyNumberFormat="1" applyFont="1" applyFill="1" applyBorder="1" applyAlignment="1">
      <alignment horizontal="center" vertical="center" wrapText="1"/>
    </xf>
    <xf numFmtId="1" fontId="21" fillId="25" borderId="14" xfId="0" applyNumberFormat="1" applyFont="1" applyFill="1" applyBorder="1" applyAlignment="1">
      <alignment horizontal="center" vertical="center" wrapText="1"/>
    </xf>
    <xf numFmtId="164" fontId="21" fillId="25" borderId="14" xfId="0" applyNumberFormat="1" applyFont="1" applyFill="1" applyBorder="1" applyAlignment="1">
      <alignment horizontal="center" vertical="center" wrapText="1"/>
    </xf>
    <xf numFmtId="164" fontId="21" fillId="25" borderId="41" xfId="0" applyNumberFormat="1" applyFont="1" applyFill="1" applyBorder="1" applyAlignment="1">
      <alignment horizontal="center" vertical="center" wrapText="1"/>
    </xf>
    <xf numFmtId="0" fontId="21" fillId="25" borderId="42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164" fontId="21" fillId="25" borderId="43" xfId="0" applyNumberFormat="1" applyFont="1" applyFill="1" applyBorder="1" applyAlignment="1">
      <alignment horizontal="center" vertical="center" wrapText="1"/>
    </xf>
    <xf numFmtId="1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4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4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4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4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48" xfId="92" applyFont="1" applyFill="1" applyBorder="1" applyAlignment="1" applyProtection="1">
      <alignment horizontal="center" vertical="center" textRotation="90" wrapText="1"/>
      <protection locked="0"/>
    </xf>
    <xf numFmtId="0" fontId="19" fillId="25" borderId="49" xfId="99" applyFont="1" applyFill="1" applyBorder="1" applyAlignment="1" applyProtection="1">
      <alignment horizontal="center" vertical="center" wrapText="1"/>
      <protection locked="0"/>
    </xf>
    <xf numFmtId="1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2" xfId="99" applyFont="1" applyFill="1" applyBorder="1" applyAlignment="1" applyProtection="1">
      <alignment horizontal="center" vertical="center" wrapText="1"/>
      <protection locked="0"/>
    </xf>
    <xf numFmtId="0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12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99" applyFont="1" applyFill="1" applyBorder="1" applyAlignment="1" applyProtection="1">
      <alignment horizontal="center" vertical="center" wrapText="1"/>
      <protection locked="0"/>
    </xf>
    <xf numFmtId="0" fontId="19" fillId="25" borderId="11" xfId="99" applyFont="1" applyFill="1" applyBorder="1" applyAlignment="1" applyProtection="1">
      <alignment horizontal="center" vertical="center" wrapText="1"/>
      <protection locked="0"/>
    </xf>
    <xf numFmtId="0" fontId="19" fillId="25" borderId="50" xfId="0" applyFont="1" applyFill="1" applyBorder="1" applyAlignment="1">
      <alignment horizontal="center" vertical="center" wrapText="1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0" fontId="19" fillId="25" borderId="52" xfId="99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1" fontId="19" fillId="25" borderId="4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3" xfId="0" applyNumberFormat="1" applyFont="1" applyFill="1" applyBorder="1" applyAlignment="1">
      <alignment horizontal="center"/>
    </xf>
    <xf numFmtId="1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48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48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3" xfId="0" applyNumberFormat="1" applyFont="1" applyFill="1" applyBorder="1" applyAlignment="1">
      <alignment horizontal="center" vertical="center" wrapText="1"/>
    </xf>
    <xf numFmtId="0" fontId="19" fillId="25" borderId="1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1" xfId="99" applyFont="1" applyFill="1" applyBorder="1" applyAlignment="1" applyProtection="1">
      <alignment horizontal="center" vertical="center" wrapText="1"/>
      <protection hidden="1"/>
    </xf>
    <xf numFmtId="164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48" xfId="99" applyFont="1" applyFill="1" applyBorder="1" applyAlignment="1" applyProtection="1">
      <alignment horizontal="center" vertical="center" wrapText="1"/>
      <protection hidden="1"/>
    </xf>
    <xf numFmtId="0" fontId="19" fillId="25" borderId="11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11" xfId="99" applyNumberFormat="1" applyFont="1" applyFill="1" applyBorder="1" applyAlignment="1" applyProtection="1">
      <alignment horizontal="center" vertical="center" wrapText="1"/>
      <protection/>
    </xf>
    <xf numFmtId="0" fontId="19" fillId="25" borderId="12" xfId="99" applyFont="1" applyFill="1" applyBorder="1" applyAlignment="1" applyProtection="1">
      <alignment horizontal="center" vertical="center" wrapText="1"/>
      <protection hidden="1"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164" fontId="19" fillId="25" borderId="12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3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48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11" xfId="97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48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1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1" xfId="97" applyNumberFormat="1" applyFont="1" applyFill="1" applyBorder="1" applyAlignment="1" applyProtection="1">
      <alignment horizontal="center" vertical="center" wrapText="1"/>
      <protection hidden="1" locked="0"/>
    </xf>
    <xf numFmtId="3" fontId="19" fillId="25" borderId="13" xfId="0" applyNumberFormat="1" applyFont="1" applyFill="1" applyBorder="1" applyAlignment="1">
      <alignment horizontal="center" vertical="center" wrapText="1"/>
    </xf>
    <xf numFmtId="3" fontId="19" fillId="25" borderId="11" xfId="0" applyNumberFormat="1" applyFont="1" applyFill="1" applyBorder="1" applyAlignment="1">
      <alignment horizontal="center" vertical="center" wrapText="1"/>
    </xf>
    <xf numFmtId="164" fontId="19" fillId="25" borderId="53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1" xfId="99" applyFont="1" applyFill="1" applyBorder="1" applyAlignment="1" applyProtection="1">
      <alignment horizontal="center" vertical="center" wrapText="1"/>
      <protection hidden="1"/>
    </xf>
    <xf numFmtId="164" fontId="19" fillId="25" borderId="5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1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1" xfId="99" applyNumberFormat="1" applyFont="1" applyFill="1" applyBorder="1" applyAlignment="1" applyProtection="1">
      <alignment horizontal="center" vertical="center" wrapText="1"/>
      <protection/>
    </xf>
    <xf numFmtId="1" fontId="20" fillId="25" borderId="11" xfId="99" applyNumberFormat="1" applyFont="1" applyFill="1" applyBorder="1" applyAlignment="1" applyProtection="1">
      <alignment horizontal="center" vertical="center" wrapText="1"/>
      <protection/>
    </xf>
    <xf numFmtId="1" fontId="20" fillId="25" borderId="48" xfId="99" applyNumberFormat="1" applyFont="1" applyFill="1" applyBorder="1" applyAlignment="1" applyProtection="1">
      <alignment horizontal="center" vertical="center" wrapText="1"/>
      <protection/>
    </xf>
    <xf numFmtId="0" fontId="20" fillId="25" borderId="54" xfId="99" applyFont="1" applyFill="1" applyBorder="1" applyAlignment="1" applyProtection="1">
      <alignment horizontal="left" vertical="center" wrapText="1"/>
      <protection locked="0"/>
    </xf>
    <xf numFmtId="0" fontId="20" fillId="25" borderId="55" xfId="99" applyFont="1" applyFill="1" applyBorder="1" applyAlignment="1" applyProtection="1">
      <alignment horizontal="center" vertical="center" wrapText="1"/>
      <protection/>
    </xf>
    <xf numFmtId="0" fontId="20" fillId="25" borderId="46" xfId="99" applyFont="1" applyFill="1" applyBorder="1" applyAlignment="1" applyProtection="1">
      <alignment horizontal="center" vertical="center" wrapText="1"/>
      <protection/>
    </xf>
    <xf numFmtId="164" fontId="20" fillId="25" borderId="46" xfId="99" applyNumberFormat="1" applyFont="1" applyFill="1" applyBorder="1" applyAlignment="1" applyProtection="1">
      <alignment horizontal="center" vertical="center" wrapText="1"/>
      <protection/>
    </xf>
    <xf numFmtId="164" fontId="20" fillId="25" borderId="56" xfId="99" applyNumberFormat="1" applyFont="1" applyFill="1" applyBorder="1" applyAlignment="1" applyProtection="1">
      <alignment horizontal="center" vertical="center" wrapText="1"/>
      <protection/>
    </xf>
    <xf numFmtId="0" fontId="20" fillId="25" borderId="40" xfId="99" applyFont="1" applyFill="1" applyBorder="1" applyAlignment="1" applyProtection="1">
      <alignment horizontal="center" vertical="center" wrapText="1"/>
      <protection/>
    </xf>
    <xf numFmtId="164" fontId="20" fillId="25" borderId="46" xfId="0" applyNumberFormat="1" applyFont="1" applyFill="1" applyBorder="1" applyAlignment="1">
      <alignment horizontal="center" vertical="center" wrapText="1"/>
    </xf>
    <xf numFmtId="164" fontId="20" fillId="25" borderId="47" xfId="99" applyNumberFormat="1" applyFont="1" applyFill="1" applyBorder="1" applyAlignment="1" applyProtection="1">
      <alignment horizontal="center" vertical="center" wrapText="1"/>
      <protection/>
    </xf>
    <xf numFmtId="0" fontId="20" fillId="25" borderId="13" xfId="99" applyFont="1" applyFill="1" applyBorder="1" applyAlignment="1" applyProtection="1">
      <alignment horizontal="center" vertical="center" wrapText="1"/>
      <protection/>
    </xf>
    <xf numFmtId="0" fontId="20" fillId="25" borderId="11" xfId="99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>
      <alignment horizontal="center" vertical="center" wrapText="1"/>
    </xf>
    <xf numFmtId="164" fontId="20" fillId="25" borderId="12" xfId="99" applyNumberFormat="1" applyFont="1" applyFill="1" applyBorder="1" applyAlignment="1" applyProtection="1">
      <alignment horizontal="center" vertical="center" wrapText="1"/>
      <protection/>
    </xf>
    <xf numFmtId="0" fontId="20" fillId="25" borderId="13" xfId="99" applyNumberFormat="1" applyFont="1" applyFill="1" applyBorder="1" applyAlignment="1" applyProtection="1">
      <alignment horizontal="center" vertical="center" wrapText="1"/>
      <protection/>
    </xf>
    <xf numFmtId="0" fontId="20" fillId="25" borderId="11" xfId="99" applyNumberFormat="1" applyFont="1" applyFill="1" applyBorder="1" applyAlignment="1" applyProtection="1">
      <alignment horizontal="center" vertical="center" wrapText="1"/>
      <protection/>
    </xf>
    <xf numFmtId="4" fontId="20" fillId="25" borderId="11" xfId="99" applyNumberFormat="1" applyFont="1" applyFill="1" applyBorder="1" applyAlignment="1" applyProtection="1">
      <alignment horizontal="center" vertical="center" wrapText="1"/>
      <protection/>
    </xf>
    <xf numFmtId="4" fontId="20" fillId="25" borderId="12" xfId="99" applyNumberFormat="1" applyFont="1" applyFill="1" applyBorder="1" applyAlignment="1" applyProtection="1">
      <alignment horizontal="center" vertical="center" wrapText="1"/>
      <protection/>
    </xf>
    <xf numFmtId="0" fontId="20" fillId="25" borderId="40" xfId="99" applyFont="1" applyFill="1" applyBorder="1" applyAlignment="1" applyProtection="1">
      <alignment horizontal="center" vertical="center" wrapText="1"/>
      <protection/>
    </xf>
    <xf numFmtId="164" fontId="20" fillId="25" borderId="47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46" xfId="99" applyNumberFormat="1" applyFont="1" applyFill="1" applyBorder="1" applyAlignment="1" applyProtection="1">
      <alignment horizontal="center" vertical="center" wrapText="1"/>
      <protection/>
    </xf>
    <xf numFmtId="164" fontId="20" fillId="25" borderId="11" xfId="99" applyNumberFormat="1" applyFont="1" applyFill="1" applyBorder="1" applyAlignment="1" applyProtection="1">
      <alignment horizontal="center" vertical="center" wrapText="1"/>
      <protection/>
    </xf>
    <xf numFmtId="164" fontId="20" fillId="25" borderId="12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13" xfId="99" applyNumberFormat="1" applyFont="1" applyFill="1" applyBorder="1" applyAlignment="1" applyProtection="1">
      <alignment horizontal="center" vertical="center" wrapText="1"/>
      <protection/>
    </xf>
    <xf numFmtId="1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48" xfId="99" applyNumberFormat="1" applyFont="1" applyFill="1" applyBorder="1" applyAlignment="1" applyProtection="1">
      <alignment horizontal="center" vertical="center" wrapText="1"/>
      <protection/>
    </xf>
    <xf numFmtId="0" fontId="21" fillId="25" borderId="57" xfId="99" applyFont="1" applyFill="1" applyBorder="1" applyAlignment="1" applyProtection="1">
      <alignment horizontal="left" vertical="center" wrapText="1"/>
      <protection locked="0"/>
    </xf>
    <xf numFmtId="0" fontId="21" fillId="25" borderId="58" xfId="99" applyFont="1" applyFill="1" applyBorder="1" applyAlignment="1" applyProtection="1">
      <alignment horizontal="center" vertical="center" wrapText="1"/>
      <protection/>
    </xf>
    <xf numFmtId="0" fontId="21" fillId="25" borderId="59" xfId="0" applyFont="1" applyFill="1" applyBorder="1" applyAlignment="1" applyProtection="1">
      <alignment horizontal="center" vertical="center" wrapText="1"/>
      <protection/>
    </xf>
    <xf numFmtId="2" fontId="21" fillId="25" borderId="59" xfId="99" applyNumberFormat="1" applyFont="1" applyFill="1" applyBorder="1" applyAlignment="1" applyProtection="1">
      <alignment horizontal="center" vertical="center" wrapText="1"/>
      <protection/>
    </xf>
    <xf numFmtId="164" fontId="21" fillId="25" borderId="60" xfId="99" applyNumberFormat="1" applyFont="1" applyFill="1" applyBorder="1" applyAlignment="1" applyProtection="1">
      <alignment horizontal="center" vertical="center" wrapText="1"/>
      <protection/>
    </xf>
    <xf numFmtId="0" fontId="21" fillId="25" borderId="61" xfId="99" applyFont="1" applyFill="1" applyBorder="1" applyAlignment="1" applyProtection="1">
      <alignment horizontal="center" vertical="center" wrapText="1"/>
      <protection/>
    </xf>
    <xf numFmtId="0" fontId="21" fillId="25" borderId="59" xfId="99" applyFont="1" applyFill="1" applyBorder="1" applyAlignment="1" applyProtection="1">
      <alignment horizontal="center" vertical="center" wrapText="1"/>
      <protection/>
    </xf>
    <xf numFmtId="164" fontId="21" fillId="25" borderId="59" xfId="0" applyNumberFormat="1" applyFont="1" applyFill="1" applyBorder="1" applyAlignment="1">
      <alignment horizontal="center" vertical="center" wrapText="1"/>
    </xf>
    <xf numFmtId="164" fontId="21" fillId="25" borderId="62" xfId="99" applyNumberFormat="1" applyFont="1" applyFill="1" applyBorder="1" applyAlignment="1" applyProtection="1">
      <alignment horizontal="center" vertical="center" wrapText="1"/>
      <protection/>
    </xf>
    <xf numFmtId="0" fontId="21" fillId="25" borderId="13" xfId="99" applyNumberFormat="1" applyFont="1" applyFill="1" applyBorder="1" applyAlignment="1" applyProtection="1">
      <alignment horizontal="center" vertical="center" wrapText="1"/>
      <protection/>
    </xf>
    <xf numFmtId="0" fontId="21" fillId="25" borderId="11" xfId="99" applyNumberFormat="1" applyFont="1" applyFill="1" applyBorder="1" applyAlignment="1" applyProtection="1">
      <alignment horizontal="center" vertical="center" wrapText="1"/>
      <protection/>
    </xf>
    <xf numFmtId="4" fontId="21" fillId="25" borderId="11" xfId="99" applyNumberFormat="1" applyFont="1" applyFill="1" applyBorder="1" applyAlignment="1" applyProtection="1">
      <alignment horizontal="center" vertical="center" wrapText="1"/>
      <protection/>
    </xf>
    <xf numFmtId="4" fontId="21" fillId="25" borderId="12" xfId="99" applyNumberFormat="1" applyFont="1" applyFill="1" applyBorder="1" applyAlignment="1" applyProtection="1">
      <alignment horizontal="center" vertical="center" wrapText="1"/>
      <protection/>
    </xf>
    <xf numFmtId="1" fontId="21" fillId="25" borderId="13" xfId="99" applyNumberFormat="1" applyFont="1" applyFill="1" applyBorder="1" applyAlignment="1" applyProtection="1">
      <alignment horizontal="center" vertical="center" wrapText="1"/>
      <protection/>
    </xf>
    <xf numFmtId="164" fontId="21" fillId="25" borderId="12" xfId="99" applyNumberFormat="1" applyFont="1" applyFill="1" applyBorder="1" applyAlignment="1" applyProtection="1">
      <alignment horizontal="center" vertical="center" wrapText="1"/>
      <protection/>
    </xf>
    <xf numFmtId="1" fontId="21" fillId="25" borderId="40" xfId="99" applyNumberFormat="1" applyFont="1" applyFill="1" applyBorder="1" applyAlignment="1" applyProtection="1">
      <alignment horizontal="center" vertical="center" wrapText="1"/>
      <protection/>
    </xf>
    <xf numFmtId="1" fontId="21" fillId="25" borderId="46" xfId="99" applyNumberFormat="1" applyFont="1" applyFill="1" applyBorder="1" applyAlignment="1" applyProtection="1">
      <alignment horizontal="center" vertical="center" wrapText="1"/>
      <protection/>
    </xf>
    <xf numFmtId="1" fontId="21" fillId="25" borderId="47" xfId="99" applyNumberFormat="1" applyFont="1" applyFill="1" applyBorder="1" applyAlignment="1" applyProtection="1">
      <alignment horizontal="center" vertical="center" wrapText="1"/>
      <protection/>
    </xf>
    <xf numFmtId="1" fontId="21" fillId="25" borderId="12" xfId="99" applyNumberFormat="1" applyFont="1" applyFill="1" applyBorder="1" applyAlignment="1" applyProtection="1">
      <alignment horizontal="center" vertical="center" wrapText="1"/>
      <protection/>
    </xf>
    <xf numFmtId="1" fontId="21" fillId="25" borderId="61" xfId="99" applyNumberFormat="1" applyFont="1" applyFill="1" applyBorder="1" applyAlignment="1" applyProtection="1">
      <alignment horizontal="center" vertical="center" wrapText="1"/>
      <protection/>
    </xf>
    <xf numFmtId="1" fontId="21" fillId="25" borderId="59" xfId="99" applyNumberFormat="1" applyFont="1" applyFill="1" applyBorder="1" applyAlignment="1" applyProtection="1">
      <alignment horizontal="center" vertical="center" wrapText="1"/>
      <protection/>
    </xf>
    <xf numFmtId="1" fontId="21" fillId="25" borderId="62" xfId="99" applyNumberFormat="1" applyFont="1" applyFill="1" applyBorder="1" applyAlignment="1" applyProtection="1">
      <alignment horizontal="center" vertical="center" wrapText="1"/>
      <protection/>
    </xf>
    <xf numFmtId="164" fontId="21" fillId="25" borderId="11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left" vertical="top" wrapText="1"/>
    </xf>
    <xf numFmtId="0" fontId="22" fillId="25" borderId="11" xfId="0" applyFont="1" applyFill="1" applyBorder="1" applyAlignment="1">
      <alignment horizontal="center" vertical="top" wrapText="1"/>
    </xf>
    <xf numFmtId="0" fontId="19" fillId="0" borderId="63" xfId="99" applyFont="1" applyFill="1" applyBorder="1" applyAlignment="1" applyProtection="1">
      <alignment horizontal="left" vertical="center" wrapText="1"/>
      <protection locked="0"/>
    </xf>
    <xf numFmtId="0" fontId="19" fillId="0" borderId="64" xfId="99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11" xfId="103" applyNumberFormat="1" applyFont="1" applyFill="1" applyBorder="1" applyAlignment="1" applyProtection="1">
      <alignment horizontal="center" vertical="center"/>
      <protection locked="0"/>
    </xf>
    <xf numFmtId="1" fontId="22" fillId="0" borderId="11" xfId="103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65" xfId="100" applyFont="1" applyFill="1" applyBorder="1" applyAlignment="1">
      <alignment horizontal="center" vertical="center" wrapText="1"/>
      <protection/>
    </xf>
    <xf numFmtId="0" fontId="20" fillId="0" borderId="66" xfId="100" applyFont="1" applyFill="1" applyBorder="1" applyAlignment="1">
      <alignment horizontal="center" vertical="center" wrapText="1"/>
      <protection/>
    </xf>
    <xf numFmtId="0" fontId="20" fillId="0" borderId="66" xfId="100" applyFont="1" applyFill="1" applyBorder="1" applyAlignment="1">
      <alignment horizontal="center" vertical="center"/>
      <protection/>
    </xf>
    <xf numFmtId="0" fontId="20" fillId="0" borderId="67" xfId="0" applyFont="1" applyFill="1" applyBorder="1" applyAlignment="1">
      <alignment horizontal="center" vertical="center"/>
    </xf>
    <xf numFmtId="0" fontId="19" fillId="0" borderId="68" xfId="100" applyFont="1" applyFill="1" applyBorder="1">
      <alignment/>
      <protection/>
    </xf>
    <xf numFmtId="0" fontId="19" fillId="0" borderId="69" xfId="0" applyFont="1" applyFill="1" applyBorder="1" applyAlignment="1">
      <alignment horizontal="center" vertical="center" wrapText="1"/>
    </xf>
    <xf numFmtId="1" fontId="19" fillId="0" borderId="14" xfId="100" applyNumberFormat="1" applyFont="1" applyFill="1" applyBorder="1" applyAlignment="1">
      <alignment horizontal="center" vertical="center"/>
      <protection/>
    </xf>
    <xf numFmtId="164" fontId="19" fillId="0" borderId="70" xfId="100" applyNumberFormat="1" applyFont="1" applyFill="1" applyBorder="1" applyAlignment="1">
      <alignment horizontal="center" vertical="center"/>
      <protection/>
    </xf>
    <xf numFmtId="0" fontId="19" fillId="0" borderId="14" xfId="100" applyFont="1" applyFill="1" applyBorder="1" applyAlignment="1">
      <alignment horizontal="center" vertical="center"/>
      <protection/>
    </xf>
    <xf numFmtId="164" fontId="19" fillId="0" borderId="71" xfId="100" applyNumberFormat="1" applyFont="1" applyFill="1" applyBorder="1" applyAlignment="1">
      <alignment horizontal="center" vertical="center"/>
      <protection/>
    </xf>
    <xf numFmtId="0" fontId="19" fillId="0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74" xfId="100" applyFont="1" applyFill="1" applyBorder="1">
      <alignment/>
      <protection/>
    </xf>
    <xf numFmtId="0" fontId="35" fillId="0" borderId="69" xfId="0" applyFont="1" applyFill="1" applyBorder="1" applyAlignment="1">
      <alignment horizontal="center" vertical="center" wrapText="1"/>
    </xf>
    <xf numFmtId="0" fontId="19" fillId="25" borderId="69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164" fontId="19" fillId="25" borderId="71" xfId="100" applyNumberFormat="1" applyFont="1" applyFill="1" applyBorder="1" applyAlignment="1">
      <alignment horizontal="center" vertical="center"/>
      <protection/>
    </xf>
    <xf numFmtId="1" fontId="19" fillId="25" borderId="14" xfId="100" applyNumberFormat="1" applyFont="1" applyFill="1" applyBorder="1" applyAlignment="1">
      <alignment horizontal="center" vertical="center"/>
      <protection/>
    </xf>
    <xf numFmtId="0" fontId="19" fillId="25" borderId="72" xfId="0" applyFont="1" applyFill="1" applyBorder="1" applyAlignment="1">
      <alignment horizontal="center" vertical="center" wrapText="1"/>
    </xf>
    <xf numFmtId="0" fontId="19" fillId="25" borderId="73" xfId="0" applyFont="1" applyFill="1" applyBorder="1" applyAlignment="1">
      <alignment horizontal="center" vertical="center" wrapText="1"/>
    </xf>
    <xf numFmtId="0" fontId="19" fillId="0" borderId="75" xfId="100" applyFont="1" applyFill="1" applyBorder="1">
      <alignment/>
      <protection/>
    </xf>
    <xf numFmtId="0" fontId="19" fillId="0" borderId="25" xfId="100" applyFont="1" applyFill="1" applyBorder="1" applyAlignment="1">
      <alignment horizontal="center" vertical="center"/>
      <protection/>
    </xf>
    <xf numFmtId="1" fontId="19" fillId="0" borderId="25" xfId="100" applyNumberFormat="1" applyFont="1" applyFill="1" applyBorder="1" applyAlignment="1">
      <alignment horizontal="center" vertical="center"/>
      <protection/>
    </xf>
    <xf numFmtId="164" fontId="19" fillId="0" borderId="76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77" xfId="100" applyFont="1" applyFill="1" applyBorder="1">
      <alignment/>
      <protection/>
    </xf>
    <xf numFmtId="1" fontId="20" fillId="0" borderId="78" xfId="100" applyNumberFormat="1" applyFont="1" applyFill="1" applyBorder="1" applyAlignment="1">
      <alignment horizontal="center" vertical="center"/>
      <protection/>
    </xf>
    <xf numFmtId="1" fontId="20" fillId="0" borderId="79" xfId="100" applyNumberFormat="1" applyFont="1" applyFill="1" applyBorder="1" applyAlignment="1">
      <alignment horizontal="center" vertical="center"/>
      <protection/>
    </xf>
    <xf numFmtId="164" fontId="20" fillId="0" borderId="80" xfId="100" applyNumberFormat="1" applyFont="1" applyFill="1" applyBorder="1" applyAlignment="1">
      <alignment horizontal="center" vertical="center"/>
      <protection/>
    </xf>
    <xf numFmtId="0" fontId="21" fillId="25" borderId="81" xfId="100" applyFont="1" applyFill="1" applyBorder="1">
      <alignment/>
      <protection/>
    </xf>
    <xf numFmtId="1" fontId="21" fillId="0" borderId="65" xfId="100" applyNumberFormat="1" applyFont="1" applyFill="1" applyBorder="1" applyAlignment="1">
      <alignment horizontal="center" vertical="center"/>
      <protection/>
    </xf>
    <xf numFmtId="1" fontId="21" fillId="0" borderId="66" xfId="100" applyNumberFormat="1" applyFont="1" applyFill="1" applyBorder="1" applyAlignment="1">
      <alignment horizontal="center" vertical="center"/>
      <protection/>
    </xf>
    <xf numFmtId="164" fontId="21" fillId="0" borderId="67" xfId="100" applyNumberFormat="1" applyFont="1" applyFill="1" applyBorder="1" applyAlignment="1">
      <alignment horizontal="center" vertical="center"/>
      <protection/>
    </xf>
    <xf numFmtId="0" fontId="21" fillId="0" borderId="66" xfId="100" applyFont="1" applyFill="1" applyBorder="1" applyAlignment="1">
      <alignment horizontal="center" vertical="center"/>
      <protection/>
    </xf>
    <xf numFmtId="0" fontId="21" fillId="0" borderId="65" xfId="100" applyFont="1" applyFill="1" applyBorder="1" applyAlignment="1">
      <alignment horizontal="center" vertical="center"/>
      <protection/>
    </xf>
    <xf numFmtId="164" fontId="21" fillId="0" borderId="66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79" xfId="95" applyNumberFormat="1" applyFont="1" applyFill="1" applyBorder="1" applyAlignment="1">
      <alignment horizontal="center" vertical="center"/>
      <protection/>
    </xf>
    <xf numFmtId="49" fontId="36" fillId="0" borderId="80" xfId="95" applyNumberFormat="1" applyFont="1" applyFill="1" applyBorder="1" applyAlignment="1">
      <alignment horizontal="center" vertical="center"/>
      <protection/>
    </xf>
    <xf numFmtId="0" fontId="36" fillId="0" borderId="78" xfId="101" applyFont="1" applyFill="1" applyBorder="1" applyAlignment="1" applyProtection="1">
      <alignment horizontal="center" vertical="center"/>
      <protection locked="0"/>
    </xf>
    <xf numFmtId="0" fontId="36" fillId="0" borderId="80" xfId="101" applyFont="1" applyFill="1" applyBorder="1" applyAlignment="1" applyProtection="1">
      <alignment horizontal="center" vertical="center"/>
      <protection locked="0"/>
    </xf>
    <xf numFmtId="0" fontId="36" fillId="0" borderId="82" xfId="95" applyFont="1" applyFill="1" applyBorder="1" applyAlignment="1">
      <alignment vertical="top" wrapText="1"/>
      <protection/>
    </xf>
    <xf numFmtId="1" fontId="36" fillId="0" borderId="83" xfId="95" applyNumberFormat="1" applyFont="1" applyFill="1" applyBorder="1" applyAlignment="1">
      <alignment horizontal="center"/>
      <protection/>
    </xf>
    <xf numFmtId="1" fontId="36" fillId="0" borderId="70" xfId="95" applyNumberFormat="1" applyFont="1" applyFill="1" applyBorder="1" applyAlignment="1">
      <alignment horizontal="center"/>
      <protection/>
    </xf>
    <xf numFmtId="164" fontId="36" fillId="0" borderId="84" xfId="95" applyNumberFormat="1" applyFont="1" applyFill="1" applyBorder="1" applyAlignment="1">
      <alignment horizontal="center"/>
      <protection/>
    </xf>
    <xf numFmtId="164" fontId="36" fillId="0" borderId="43" xfId="95" applyNumberFormat="1" applyFont="1" applyFill="1" applyBorder="1" applyAlignment="1">
      <alignment horizontal="center"/>
      <protection/>
    </xf>
    <xf numFmtId="164" fontId="36" fillId="0" borderId="85" xfId="95" applyNumberFormat="1" applyFont="1" applyFill="1" applyBorder="1" applyAlignment="1">
      <alignment horizontal="center"/>
      <protection/>
    </xf>
    <xf numFmtId="164" fontId="36" fillId="0" borderId="86" xfId="95" applyNumberFormat="1" applyFont="1" applyFill="1" applyBorder="1" applyAlignment="1">
      <alignment horizontal="center"/>
      <protection/>
    </xf>
    <xf numFmtId="164" fontId="36" fillId="0" borderId="85" xfId="101" applyNumberFormat="1" applyFont="1" applyFill="1" applyBorder="1" applyAlignment="1" applyProtection="1">
      <alignment horizontal="center" vertical="center"/>
      <protection locked="0"/>
    </xf>
    <xf numFmtId="164" fontId="36" fillId="0" borderId="70" xfId="101" applyNumberFormat="1" applyFont="1" applyFill="1" applyBorder="1" applyAlignment="1" applyProtection="1">
      <alignment horizontal="center" vertical="center"/>
      <protection locked="0"/>
    </xf>
    <xf numFmtId="164" fontId="36" fillId="0" borderId="71" xfId="101" applyNumberFormat="1" applyFont="1" applyFill="1" applyBorder="1" applyAlignment="1" applyProtection="1">
      <alignment horizontal="center"/>
      <protection locked="0"/>
    </xf>
    <xf numFmtId="164" fontId="36" fillId="0" borderId="70" xfId="101" applyNumberFormat="1" applyFont="1" applyFill="1" applyBorder="1" applyAlignment="1" applyProtection="1">
      <alignment horizontal="center"/>
      <protection locked="0"/>
    </xf>
    <xf numFmtId="164" fontId="36" fillId="0" borderId="87" xfId="101" applyNumberFormat="1" applyFont="1" applyFill="1" applyBorder="1" applyAlignment="1" applyProtection="1">
      <alignment horizontal="center"/>
      <protection locked="0"/>
    </xf>
    <xf numFmtId="0" fontId="36" fillId="0" borderId="88" xfId="95" applyFont="1" applyFill="1" applyBorder="1" applyAlignment="1">
      <alignment vertical="top" wrapText="1"/>
      <protection/>
    </xf>
    <xf numFmtId="1" fontId="36" fillId="0" borderId="89" xfId="95" applyNumberFormat="1" applyFont="1" applyFill="1" applyBorder="1" applyAlignment="1">
      <alignment horizontal="center"/>
      <protection/>
    </xf>
    <xf numFmtId="1" fontId="36" fillId="0" borderId="71" xfId="95" applyNumberFormat="1" applyFont="1" applyFill="1" applyBorder="1" applyAlignment="1">
      <alignment horizontal="center"/>
      <protection/>
    </xf>
    <xf numFmtId="164" fontId="36" fillId="0" borderId="71" xfId="101" applyNumberFormat="1" applyFont="1" applyFill="1" applyBorder="1" applyAlignment="1" applyProtection="1">
      <alignment horizontal="center" vertical="center"/>
      <protection locked="0"/>
    </xf>
    <xf numFmtId="164" fontId="36" fillId="0" borderId="42" xfId="101" applyNumberFormat="1" applyFont="1" applyFill="1" applyBorder="1" applyAlignment="1" applyProtection="1">
      <alignment horizontal="center"/>
      <protection locked="0"/>
    </xf>
    <xf numFmtId="164" fontId="36" fillId="25" borderId="84" xfId="95" applyNumberFormat="1" applyFont="1" applyFill="1" applyBorder="1" applyAlignment="1">
      <alignment horizontal="center"/>
      <protection/>
    </xf>
    <xf numFmtId="164" fontId="36" fillId="0" borderId="90" xfId="101" applyNumberFormat="1" applyFont="1" applyFill="1" applyBorder="1" applyAlignment="1" applyProtection="1">
      <alignment horizontal="center"/>
      <protection locked="0"/>
    </xf>
    <xf numFmtId="164" fontId="36" fillId="0" borderId="91" xfId="101" applyNumberFormat="1" applyFont="1" applyFill="1" applyBorder="1" applyAlignment="1" applyProtection="1">
      <alignment horizontal="center"/>
      <protection locked="0"/>
    </xf>
    <xf numFmtId="1" fontId="36" fillId="26" borderId="89" xfId="95" applyNumberFormat="1" applyFont="1" applyFill="1" applyBorder="1" applyAlignment="1">
      <alignment horizontal="center"/>
      <protection/>
    </xf>
    <xf numFmtId="1" fontId="36" fillId="26" borderId="71" xfId="95" applyNumberFormat="1" applyFont="1" applyFill="1" applyBorder="1" applyAlignment="1">
      <alignment horizontal="center"/>
      <protection/>
    </xf>
    <xf numFmtId="164" fontId="36" fillId="26" borderId="84" xfId="95" applyNumberFormat="1" applyFont="1" applyFill="1" applyBorder="1" applyAlignment="1">
      <alignment horizontal="center"/>
      <protection/>
    </xf>
    <xf numFmtId="164" fontId="36" fillId="26" borderId="43" xfId="95" applyNumberFormat="1" applyFont="1" applyFill="1" applyBorder="1" applyAlignment="1">
      <alignment horizontal="center"/>
      <protection/>
    </xf>
    <xf numFmtId="164" fontId="36" fillId="26" borderId="85" xfId="101" applyNumberFormat="1" applyFont="1" applyFill="1" applyBorder="1" applyAlignment="1" applyProtection="1">
      <alignment horizontal="center" vertical="center"/>
      <protection locked="0"/>
    </xf>
    <xf numFmtId="164" fontId="36" fillId="26" borderId="71" xfId="101" applyNumberFormat="1" applyFont="1" applyFill="1" applyBorder="1" applyAlignment="1" applyProtection="1">
      <alignment horizontal="center" vertical="center"/>
      <protection locked="0"/>
    </xf>
    <xf numFmtId="164" fontId="36" fillId="26" borderId="71" xfId="101" applyNumberFormat="1" applyFont="1" applyFill="1" applyBorder="1" applyAlignment="1" applyProtection="1">
      <alignment horizontal="center"/>
      <protection locked="0"/>
    </xf>
    <xf numFmtId="164" fontId="36" fillId="26" borderId="72" xfId="101" applyNumberFormat="1" applyFont="1" applyFill="1" applyBorder="1" applyAlignment="1" applyProtection="1">
      <alignment horizontal="center"/>
      <protection locked="0"/>
    </xf>
    <xf numFmtId="164" fontId="36" fillId="26" borderId="92" xfId="101" applyNumberFormat="1" applyFont="1" applyFill="1" applyBorder="1" applyAlignment="1" applyProtection="1">
      <alignment horizontal="center"/>
      <protection locked="0"/>
    </xf>
    <xf numFmtId="164" fontId="36" fillId="0" borderId="72" xfId="101" applyNumberFormat="1" applyFont="1" applyFill="1" applyBorder="1" applyAlignment="1" applyProtection="1">
      <alignment horizontal="center"/>
      <protection locked="0"/>
    </xf>
    <xf numFmtId="164" fontId="36" fillId="0" borderId="92" xfId="101" applyNumberFormat="1" applyFont="1" applyFill="1" applyBorder="1" applyAlignment="1" applyProtection="1">
      <alignment horizontal="center"/>
      <protection locked="0"/>
    </xf>
    <xf numFmtId="1" fontId="36" fillId="25" borderId="89" xfId="95" applyNumberFormat="1" applyFont="1" applyFill="1" applyBorder="1" applyAlignment="1">
      <alignment horizontal="center"/>
      <protection/>
    </xf>
    <xf numFmtId="1" fontId="36" fillId="25" borderId="71" xfId="95" applyNumberFormat="1" applyFont="1" applyFill="1" applyBorder="1" applyAlignment="1">
      <alignment horizontal="center"/>
      <protection/>
    </xf>
    <xf numFmtId="164" fontId="36" fillId="25" borderId="43" xfId="95" applyNumberFormat="1" applyFont="1" applyFill="1" applyBorder="1" applyAlignment="1">
      <alignment horizontal="center"/>
      <protection/>
    </xf>
    <xf numFmtId="164" fontId="36" fillId="25" borderId="71" xfId="101" applyNumberFormat="1" applyFont="1" applyFill="1" applyBorder="1" applyAlignment="1" applyProtection="1">
      <alignment horizontal="center" vertical="center"/>
      <protection locked="0"/>
    </xf>
    <xf numFmtId="164" fontId="36" fillId="25" borderId="70" xfId="101" applyNumberFormat="1" applyFont="1" applyFill="1" applyBorder="1" applyAlignment="1" applyProtection="1">
      <alignment horizontal="center"/>
      <protection locked="0"/>
    </xf>
    <xf numFmtId="164" fontId="36" fillId="25" borderId="72" xfId="101" applyNumberFormat="1" applyFont="1" applyFill="1" applyBorder="1" applyAlignment="1" applyProtection="1">
      <alignment horizontal="center"/>
      <protection locked="0"/>
    </xf>
    <xf numFmtId="164" fontId="36" fillId="25" borderId="92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7" borderId="0" xfId="0" applyFont="1" applyFill="1" applyAlignment="1">
      <alignment/>
    </xf>
    <xf numFmtId="164" fontId="36" fillId="0" borderId="22" xfId="95" applyNumberFormat="1" applyFont="1" applyFill="1" applyBorder="1" applyAlignment="1">
      <alignment horizontal="center"/>
      <protection/>
    </xf>
    <xf numFmtId="164" fontId="36" fillId="0" borderId="20" xfId="95" applyNumberFormat="1" applyFont="1" applyFill="1" applyBorder="1" applyAlignment="1">
      <alignment horizontal="center"/>
      <protection/>
    </xf>
    <xf numFmtId="164" fontId="36" fillId="0" borderId="93" xfId="101" applyNumberFormat="1" applyFont="1" applyFill="1" applyBorder="1" applyAlignment="1" applyProtection="1">
      <alignment horizontal="center"/>
      <protection locked="0"/>
    </xf>
    <xf numFmtId="164" fontId="36" fillId="0" borderId="94" xfId="101" applyNumberFormat="1" applyFont="1" applyFill="1" applyBorder="1" applyAlignment="1" applyProtection="1">
      <alignment horizontal="center"/>
      <protection locked="0"/>
    </xf>
    <xf numFmtId="0" fontId="36" fillId="25" borderId="95" xfId="95" applyFont="1" applyFill="1" applyBorder="1" applyAlignment="1">
      <alignment vertical="top" wrapText="1"/>
      <protection/>
    </xf>
    <xf numFmtId="0" fontId="36" fillId="0" borderId="96" xfId="95" applyFont="1" applyFill="1" applyBorder="1" applyAlignment="1">
      <alignment horizontal="center"/>
      <protection/>
    </xf>
    <xf numFmtId="0" fontId="36" fillId="0" borderId="76" xfId="95" applyFont="1" applyFill="1" applyBorder="1" applyAlignment="1">
      <alignment horizontal="center"/>
      <protection/>
    </xf>
    <xf numFmtId="164" fontId="36" fillId="0" borderId="96" xfId="95" applyNumberFormat="1" applyFont="1" applyFill="1" applyBorder="1" applyAlignment="1">
      <alignment horizontal="center"/>
      <protection/>
    </xf>
    <xf numFmtId="164" fontId="36" fillId="0" borderId="76" xfId="95" applyNumberFormat="1" applyFont="1" applyFill="1" applyBorder="1" applyAlignment="1">
      <alignment horizontal="center"/>
      <protection/>
    </xf>
    <xf numFmtId="164" fontId="36" fillId="0" borderId="95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 vertical="center"/>
      <protection locked="0"/>
    </xf>
    <xf numFmtId="164" fontId="36" fillId="0" borderId="76" xfId="101" applyNumberFormat="1" applyFont="1" applyFill="1" applyBorder="1" applyAlignment="1" applyProtection="1">
      <alignment horizontal="center" vertical="center"/>
      <protection locked="0"/>
    </xf>
    <xf numFmtId="164" fontId="36" fillId="0" borderId="96" xfId="101" applyNumberFormat="1" applyFont="1" applyFill="1" applyBorder="1" applyAlignment="1" applyProtection="1">
      <alignment horizontal="center"/>
      <protection/>
    </xf>
    <xf numFmtId="164" fontId="36" fillId="0" borderId="76" xfId="101" applyNumberFormat="1" applyFont="1" applyFill="1" applyBorder="1" applyAlignment="1" applyProtection="1">
      <alignment horizontal="center"/>
      <protection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164" fontId="36" fillId="0" borderId="76" xfId="101" applyNumberFormat="1" applyFont="1" applyFill="1" applyBorder="1" applyAlignment="1" applyProtection="1">
      <alignment horizontal="center"/>
      <protection locked="0"/>
    </xf>
    <xf numFmtId="0" fontId="37" fillId="25" borderId="98" xfId="95" applyFont="1" applyFill="1" applyBorder="1" applyAlignment="1">
      <alignment horizontal="center" vertical="top" wrapText="1"/>
      <protection/>
    </xf>
    <xf numFmtId="1" fontId="37" fillId="0" borderId="78" xfId="95" applyNumberFormat="1" applyFont="1" applyFill="1" applyBorder="1" applyAlignment="1">
      <alignment horizontal="center"/>
      <protection/>
    </xf>
    <xf numFmtId="164" fontId="37" fillId="0" borderId="78" xfId="95" applyNumberFormat="1" applyFont="1" applyFill="1" applyBorder="1" applyAlignment="1">
      <alignment horizontal="center"/>
      <protection/>
    </xf>
    <xf numFmtId="164" fontId="37" fillId="0" borderId="78" xfId="101" applyNumberFormat="1" applyFont="1" applyFill="1" applyBorder="1" applyAlignment="1" applyProtection="1">
      <alignment horizontal="center" vertical="center"/>
      <protection locked="0"/>
    </xf>
    <xf numFmtId="164" fontId="37" fillId="0" borderId="80" xfId="101" applyNumberFormat="1" applyFont="1" applyFill="1" applyBorder="1" applyAlignment="1" applyProtection="1">
      <alignment horizontal="center" vertical="center"/>
      <protection locked="0"/>
    </xf>
    <xf numFmtId="164" fontId="37" fillId="0" borderId="77" xfId="95" applyNumberFormat="1" applyFont="1" applyFill="1" applyBorder="1" applyAlignment="1">
      <alignment horizontal="center"/>
      <protection/>
    </xf>
    <xf numFmtId="1" fontId="19" fillId="25" borderId="5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99" xfId="99" applyFont="1" applyFill="1" applyBorder="1" applyAlignment="1" applyProtection="1">
      <alignment horizontal="center" vertical="center" wrapText="1"/>
      <protection locked="0"/>
    </xf>
    <xf numFmtId="1" fontId="19" fillId="25" borderId="33" xfId="0" applyNumberFormat="1" applyFont="1" applyFill="1" applyBorder="1" applyAlignment="1">
      <alignment horizontal="center" vertical="center" wrapText="1"/>
    </xf>
    <xf numFmtId="1" fontId="19" fillId="25" borderId="3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3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0" fontId="22" fillId="0" borderId="31" xfId="103" applyNumberFormat="1" applyFont="1" applyFill="1" applyBorder="1" applyAlignment="1" applyProtection="1">
      <alignment horizontal="center" vertical="center"/>
      <protection locked="0"/>
    </xf>
    <xf numFmtId="1" fontId="22" fillId="0" borderId="31" xfId="103" applyNumberFormat="1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 applyProtection="1">
      <alignment horizontal="center" vertical="center"/>
      <protection locked="0"/>
    </xf>
    <xf numFmtId="164" fontId="22" fillId="0" borderId="12" xfId="103" applyNumberFormat="1" applyFont="1" applyFill="1" applyBorder="1" applyAlignment="1" applyProtection="1">
      <alignment horizontal="center" vertical="center"/>
      <protection locked="0"/>
    </xf>
    <xf numFmtId="164" fontId="22" fillId="0" borderId="32" xfId="103" applyNumberFormat="1" applyFont="1" applyFill="1" applyBorder="1" applyAlignment="1" applyProtection="1">
      <alignment horizontal="center" vertical="center"/>
      <protection locked="0"/>
    </xf>
    <xf numFmtId="164" fontId="23" fillId="0" borderId="56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1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22" fillId="0" borderId="63" xfId="103" applyFont="1" applyFill="1" applyBorder="1" applyAlignment="1" applyProtection="1">
      <alignment vertical="center"/>
      <protection locked="0"/>
    </xf>
    <xf numFmtId="164" fontId="22" fillId="0" borderId="48" xfId="103" applyNumberFormat="1" applyFont="1" applyFill="1" applyBorder="1" applyAlignment="1" applyProtection="1">
      <alignment horizontal="center" vertical="center"/>
      <protection locked="0"/>
    </xf>
    <xf numFmtId="0" fontId="22" fillId="0" borderId="64" xfId="103" applyFont="1" applyFill="1" applyBorder="1" applyAlignment="1" applyProtection="1">
      <alignment vertical="center"/>
      <protection locked="0"/>
    </xf>
    <xf numFmtId="164" fontId="22" fillId="0" borderId="53" xfId="103" applyNumberFormat="1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164" fontId="23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0" borderId="57" xfId="0" applyFont="1" applyBorder="1" applyAlignment="1">
      <alignment/>
    </xf>
    <xf numFmtId="0" fontId="33" fillId="0" borderId="61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4" fontId="33" fillId="0" borderId="60" xfId="0" applyNumberFormat="1" applyFont="1" applyBorder="1" applyAlignment="1">
      <alignment horizontal="center"/>
    </xf>
    <xf numFmtId="164" fontId="33" fillId="0" borderId="62" xfId="0" applyNumberFormat="1" applyFont="1" applyBorder="1" applyAlignment="1">
      <alignment horizontal="center"/>
    </xf>
    <xf numFmtId="0" fontId="22" fillId="0" borderId="100" xfId="103" applyFont="1" applyFill="1" applyBorder="1" applyAlignment="1" applyProtection="1">
      <alignment vertical="center"/>
      <protection locked="0"/>
    </xf>
    <xf numFmtId="0" fontId="22" fillId="0" borderId="50" xfId="103" applyNumberFormat="1" applyFont="1" applyFill="1" applyBorder="1" applyAlignment="1" applyProtection="1">
      <alignment horizontal="center" vertical="center"/>
      <protection locked="0"/>
    </xf>
    <xf numFmtId="0" fontId="22" fillId="0" borderId="51" xfId="103" applyNumberFormat="1" applyFont="1" applyFill="1" applyBorder="1" applyAlignment="1" applyProtection="1">
      <alignment horizontal="center" vertical="center"/>
      <protection locked="0"/>
    </xf>
    <xf numFmtId="164" fontId="22" fillId="0" borderId="99" xfId="103" applyNumberFormat="1" applyFont="1" applyFill="1" applyBorder="1" applyAlignment="1" applyProtection="1">
      <alignment horizontal="center" vertical="center"/>
      <protection locked="0"/>
    </xf>
    <xf numFmtId="1" fontId="22" fillId="0" borderId="50" xfId="103" applyNumberFormat="1" applyFont="1" applyFill="1" applyBorder="1" applyAlignment="1" applyProtection="1">
      <alignment horizontal="center" vertical="center"/>
      <protection locked="0"/>
    </xf>
    <xf numFmtId="1" fontId="22" fillId="0" borderId="51" xfId="103" applyNumberFormat="1" applyFont="1" applyFill="1" applyBorder="1" applyAlignment="1" applyProtection="1">
      <alignment horizontal="center" vertical="center"/>
      <protection locked="0"/>
    </xf>
    <xf numFmtId="1" fontId="22" fillId="0" borderId="52" xfId="103" applyNumberFormat="1" applyFont="1" applyFill="1" applyBorder="1" applyAlignment="1" applyProtection="1">
      <alignment horizontal="center" vertical="center"/>
      <protection locked="0"/>
    </xf>
    <xf numFmtId="0" fontId="32" fillId="0" borderId="10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21" fillId="25" borderId="40" xfId="99" applyFont="1" applyFill="1" applyBorder="1" applyAlignment="1" applyProtection="1">
      <alignment horizontal="center" vertical="center" wrapText="1"/>
      <protection/>
    </xf>
    <xf numFmtId="0" fontId="21" fillId="25" borderId="46" xfId="99" applyFont="1" applyFill="1" applyBorder="1" applyAlignment="1" applyProtection="1">
      <alignment horizontal="center" vertical="center" wrapText="1"/>
      <protection/>
    </xf>
    <xf numFmtId="0" fontId="21" fillId="25" borderId="47" xfId="99" applyFont="1" applyFill="1" applyBorder="1" applyAlignment="1" applyProtection="1">
      <alignment horizontal="center" vertical="center" wrapText="1"/>
      <protection/>
    </xf>
    <xf numFmtId="1" fontId="21" fillId="0" borderId="105" xfId="100" applyNumberFormat="1" applyFont="1" applyFill="1" applyBorder="1" applyAlignment="1">
      <alignment horizontal="center" vertical="center"/>
      <protection/>
    </xf>
    <xf numFmtId="1" fontId="21" fillId="0" borderId="106" xfId="100" applyNumberFormat="1" applyFont="1" applyFill="1" applyBorder="1" applyAlignment="1">
      <alignment horizontal="center" vertical="center"/>
      <protection/>
    </xf>
    <xf numFmtId="1" fontId="19" fillId="25" borderId="107" xfId="0" applyNumberFormat="1" applyFont="1" applyFill="1" applyBorder="1" applyAlignment="1" applyProtection="1">
      <alignment horizontal="center" vertical="center" wrapText="1"/>
      <protection/>
    </xf>
    <xf numFmtId="1" fontId="19" fillId="25" borderId="108" xfId="0" applyNumberFormat="1" applyFont="1" applyFill="1" applyBorder="1" applyAlignment="1" applyProtection="1">
      <alignment horizontal="center" vertical="center" wrapText="1"/>
      <protection/>
    </xf>
    <xf numFmtId="0" fontId="0" fillId="25" borderId="109" xfId="0" applyFill="1" applyBorder="1" applyAlignment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63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54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13" xfId="99" applyFont="1" applyFill="1" applyBorder="1" applyAlignment="1" applyProtection="1">
      <alignment horizontal="center" vertical="center" wrapText="1"/>
      <protection locked="0"/>
    </xf>
    <xf numFmtId="0" fontId="20" fillId="25" borderId="11" xfId="99" applyFont="1" applyFill="1" applyBorder="1" applyAlignment="1" applyProtection="1">
      <alignment horizontal="center" vertical="center" wrapText="1"/>
      <protection locked="0"/>
    </xf>
    <xf numFmtId="0" fontId="20" fillId="25" borderId="12" xfId="99" applyFont="1" applyFill="1" applyBorder="1" applyAlignment="1" applyProtection="1">
      <alignment horizontal="center" vertical="center" wrapText="1"/>
      <protection locked="0"/>
    </xf>
    <xf numFmtId="0" fontId="20" fillId="25" borderId="63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0" fillId="25" borderId="115" xfId="99" applyFont="1" applyFill="1" applyBorder="1" applyAlignment="1" applyProtection="1">
      <alignment horizontal="center" vertical="center" wrapText="1"/>
      <protection locked="0"/>
    </xf>
    <xf numFmtId="0" fontId="20" fillId="25" borderId="58" xfId="99" applyFont="1" applyFill="1" applyBorder="1" applyAlignment="1" applyProtection="1">
      <alignment horizontal="center" vertical="center" wrapText="1"/>
      <protection locked="0"/>
    </xf>
    <xf numFmtId="0" fontId="20" fillId="25" borderId="54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42" xfId="0" applyFont="1" applyFill="1" applyBorder="1" applyAlignment="1" applyProtection="1">
      <alignment horizontal="center" vertical="center" wrapText="1"/>
      <protection locked="0"/>
    </xf>
    <xf numFmtId="0" fontId="20" fillId="25" borderId="116" xfId="99" applyFont="1" applyFill="1" applyBorder="1" applyAlignment="1" applyProtection="1">
      <alignment horizontal="center" vertical="center" wrapText="1"/>
      <protection locked="0"/>
    </xf>
    <xf numFmtId="0" fontId="0" fillId="25" borderId="117" xfId="0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27" fillId="25" borderId="43" xfId="0" applyFont="1" applyFill="1" applyBorder="1" applyAlignment="1" applyProtection="1">
      <alignment horizontal="center" vertical="center" wrapText="1"/>
      <protection locked="0"/>
    </xf>
    <xf numFmtId="0" fontId="20" fillId="25" borderId="44" xfId="99" applyFont="1" applyFill="1" applyBorder="1" applyAlignment="1" applyProtection="1">
      <alignment horizontal="center" vertical="center" wrapText="1"/>
      <protection locked="0"/>
    </xf>
    <xf numFmtId="0" fontId="20" fillId="25" borderId="117" xfId="0" applyFont="1" applyFill="1" applyBorder="1" applyAlignment="1" applyProtection="1">
      <alignment horizontal="center" vertical="center" wrapText="1"/>
      <protection locked="0"/>
    </xf>
    <xf numFmtId="0" fontId="20" fillId="25" borderId="44" xfId="0" applyFont="1" applyFill="1" applyBorder="1" applyAlignment="1" applyProtection="1">
      <alignment horizontal="center" vertical="center" wrapText="1"/>
      <protection locked="0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23" fillId="0" borderId="118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23" fillId="0" borderId="0" xfId="100" applyNumberFormat="1" applyFont="1" applyFill="1" applyBorder="1" applyAlignment="1">
      <alignment/>
      <protection/>
    </xf>
    <xf numFmtId="14" fontId="23" fillId="0" borderId="119" xfId="0" applyNumberFormat="1" applyFont="1" applyBorder="1" applyAlignment="1">
      <alignment horizontal="center"/>
    </xf>
    <xf numFmtId="0" fontId="0" fillId="0" borderId="119" xfId="0" applyBorder="1" applyAlignment="1">
      <alignment/>
    </xf>
    <xf numFmtId="0" fontId="20" fillId="0" borderId="120" xfId="100" applyFont="1" applyFill="1" applyBorder="1" applyAlignment="1">
      <alignment horizontal="center" vertical="center"/>
      <protection/>
    </xf>
    <xf numFmtId="0" fontId="20" fillId="0" borderId="69" xfId="10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5" borderId="77" xfId="100" applyFont="1" applyFill="1" applyBorder="1" applyAlignment="1">
      <alignment horizontal="center" vertical="center" wrapText="1"/>
      <protection/>
    </xf>
    <xf numFmtId="0" fontId="20" fillId="0" borderId="77" xfId="100" applyFont="1" applyFill="1" applyBorder="1" applyAlignment="1">
      <alignment horizontal="center" vertical="center" wrapText="1"/>
      <protection/>
    </xf>
    <xf numFmtId="0" fontId="20" fillId="0" borderId="77" xfId="100" applyFont="1" applyFill="1" applyBorder="1" applyAlignment="1">
      <alignment horizontal="center" vertical="center"/>
      <protection/>
    </xf>
    <xf numFmtId="0" fontId="20" fillId="0" borderId="105" xfId="100" applyFont="1" applyFill="1" applyBorder="1" applyAlignment="1">
      <alignment horizontal="center" vertical="center"/>
      <protection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98" xfId="101" applyFont="1" applyFill="1" applyBorder="1" applyAlignment="1" applyProtection="1">
      <alignment horizontal="center" vertical="center" wrapText="1"/>
      <protection locked="0"/>
    </xf>
    <xf numFmtId="0" fontId="36" fillId="0" borderId="123" xfId="101" applyFont="1" applyFill="1" applyBorder="1" applyAlignment="1" applyProtection="1">
      <alignment horizontal="center"/>
      <protection locked="0"/>
    </xf>
    <xf numFmtId="0" fontId="36" fillId="0" borderId="124" xfId="95" applyFont="1" applyFill="1" applyBorder="1" applyAlignment="1">
      <alignment horizontal="center" vertical="center"/>
      <protection/>
    </xf>
    <xf numFmtId="0" fontId="36" fillId="0" borderId="77" xfId="102" applyFont="1" applyFill="1" applyBorder="1" applyAlignment="1" applyProtection="1">
      <alignment horizontal="left" vertical="center"/>
      <protection locked="0"/>
    </xf>
    <xf numFmtId="0" fontId="36" fillId="0" borderId="77" xfId="101" applyFont="1" applyFill="1" applyBorder="1" applyAlignment="1" applyProtection="1">
      <alignment horizontal="center"/>
      <protection locked="0"/>
    </xf>
    <xf numFmtId="0" fontId="36" fillId="0" borderId="125" xfId="101" applyFont="1" applyFill="1" applyBorder="1" applyAlignment="1" applyProtection="1">
      <alignment horizontal="center" vertical="center" wrapText="1"/>
      <protection locked="0"/>
    </xf>
    <xf numFmtId="0" fontId="36" fillId="0" borderId="98" xfId="101" applyFont="1" applyFill="1" applyBorder="1" applyAlignment="1" applyProtection="1">
      <alignment horizontal="center" vertical="center" wrapText="1"/>
      <protection locked="0"/>
    </xf>
    <xf numFmtId="0" fontId="36" fillId="0" borderId="71" xfId="101" applyFont="1" applyFill="1" applyBorder="1" applyAlignment="1" applyProtection="1">
      <alignment horizontal="center"/>
      <protection locked="0"/>
    </xf>
    <xf numFmtId="0" fontId="36" fillId="0" borderId="126" xfId="102" applyFont="1" applyFill="1" applyBorder="1" applyAlignment="1" applyProtection="1">
      <alignment horizontal="center"/>
      <protection locked="0"/>
    </xf>
    <xf numFmtId="0" fontId="36" fillId="0" borderId="127" xfId="102" applyFont="1" applyFill="1" applyBorder="1" applyAlignment="1" applyProtection="1">
      <alignment horizontal="center"/>
      <protection locked="0"/>
    </xf>
    <xf numFmtId="0" fontId="36" fillId="0" borderId="76" xfId="101" applyFont="1" applyFill="1" applyBorder="1" applyAlignment="1" applyProtection="1">
      <alignment horizontal="center"/>
      <protection locked="0"/>
    </xf>
    <xf numFmtId="0" fontId="36" fillId="0" borderId="128" xfId="101" applyFont="1" applyFill="1" applyBorder="1" applyAlignment="1" applyProtection="1">
      <alignment horizontal="center"/>
      <protection locked="0"/>
    </xf>
    <xf numFmtId="0" fontId="36" fillId="0" borderId="128" xfId="95" applyFont="1" applyFill="1" applyBorder="1" applyAlignment="1">
      <alignment horizontal="center"/>
      <protection/>
    </xf>
    <xf numFmtId="0" fontId="36" fillId="0" borderId="129" xfId="95" applyFont="1" applyFill="1" applyBorder="1" applyAlignment="1">
      <alignment horizontal="center"/>
      <protection/>
    </xf>
    <xf numFmtId="0" fontId="36" fillId="0" borderId="75" xfId="101" applyFont="1" applyFill="1" applyBorder="1" applyAlignment="1" applyProtection="1">
      <alignment horizontal="center" vertical="center"/>
      <protection locked="0"/>
    </xf>
    <xf numFmtId="0" fontId="36" fillId="0" borderId="96" xfId="101" applyFont="1" applyFill="1" applyBorder="1" applyAlignment="1" applyProtection="1">
      <alignment horizontal="center" vertical="center"/>
      <protection locked="0"/>
    </xf>
    <xf numFmtId="0" fontId="36" fillId="0" borderId="76" xfId="101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Alignment="1">
      <alignment horizontal="center" vertical="top" wrapText="1"/>
    </xf>
    <xf numFmtId="0" fontId="23" fillId="25" borderId="130" xfId="0" applyFont="1" applyFill="1" applyBorder="1" applyAlignment="1">
      <alignment horizontal="center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view="pageBreakPreview" zoomScaleSheetLayoutView="100" workbookViewId="0" topLeftCell="A1">
      <selection activeCell="AC5" sqref="AC5"/>
    </sheetView>
  </sheetViews>
  <sheetFormatPr defaultColWidth="9.00390625" defaultRowHeight="12.75"/>
  <cols>
    <col min="1" max="1" width="20.125" style="54" customWidth="1"/>
    <col min="2" max="2" width="9.875" style="54" customWidth="1"/>
    <col min="3" max="3" width="10.125" style="54" customWidth="1"/>
    <col min="4" max="4" width="7.625" style="54" customWidth="1"/>
    <col min="5" max="5" width="6.625" style="54" customWidth="1"/>
    <col min="6" max="6" width="7.00390625" style="54" customWidth="1"/>
    <col min="7" max="7" width="6.375" style="54" customWidth="1"/>
    <col min="8" max="8" width="8.625" style="54" customWidth="1"/>
    <col min="9" max="9" width="6.375" style="54" customWidth="1"/>
    <col min="10" max="10" width="5.25390625" style="54" customWidth="1"/>
    <col min="11" max="11" width="6.625" style="54" customWidth="1"/>
    <col min="12" max="12" width="5.375" style="54" customWidth="1"/>
    <col min="13" max="13" width="6.875" style="54" bestFit="1" customWidth="1"/>
    <col min="14" max="14" width="5.125" style="54" customWidth="1"/>
    <col min="15" max="15" width="4.75390625" style="54" bestFit="1" customWidth="1"/>
    <col min="16" max="16" width="5.875" style="54" customWidth="1"/>
    <col min="17" max="17" width="6.125" style="54" customWidth="1"/>
    <col min="18" max="18" width="6.875" style="54" hidden="1" customWidth="1"/>
    <col min="19" max="22" width="3.875" style="54" hidden="1" customWidth="1"/>
    <col min="23" max="23" width="6.875" style="54" hidden="1" customWidth="1"/>
    <col min="24" max="24" width="3.875" style="54" hidden="1" customWidth="1"/>
    <col min="25" max="25" width="13.375" style="54" hidden="1" customWidth="1"/>
    <col min="26" max="26" width="3.875" style="54" hidden="1" customWidth="1"/>
    <col min="27" max="27" width="9.25390625" style="54" hidden="1" customWidth="1"/>
    <col min="28" max="28" width="6.875" style="54" customWidth="1"/>
    <col min="29" max="29" width="5.875" style="54" customWidth="1"/>
    <col min="30" max="30" width="4.875" style="54" customWidth="1"/>
    <col min="31" max="31" width="5.875" style="54" customWidth="1"/>
    <col min="32" max="32" width="5.375" style="54" customWidth="1"/>
    <col min="33" max="33" width="8.75390625" style="54" hidden="1" customWidth="1"/>
    <col min="34" max="34" width="3.875" style="54" hidden="1" customWidth="1"/>
    <col min="35" max="35" width="5.00390625" style="54" hidden="1" customWidth="1"/>
    <col min="36" max="36" width="3.875" style="54" hidden="1" customWidth="1"/>
    <col min="37" max="37" width="9.25390625" style="54" hidden="1" customWidth="1"/>
    <col min="38" max="38" width="8.75390625" style="54" bestFit="1" customWidth="1"/>
    <col min="39" max="39" width="5.25390625" style="54" customWidth="1"/>
    <col min="40" max="40" width="5.00390625" style="54" bestFit="1" customWidth="1"/>
    <col min="41" max="41" width="5.75390625" style="54" customWidth="1"/>
    <col min="42" max="42" width="6.25390625" style="54" customWidth="1"/>
    <col min="43" max="43" width="7.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</cols>
  <sheetData>
    <row r="1" spans="1:77" s="54" customFormat="1" ht="36.75" customHeight="1" thickBot="1">
      <c r="A1" s="395" t="s">
        <v>139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</row>
    <row r="2" spans="1:82" s="54" customFormat="1" ht="18.75" customHeight="1" thickBot="1">
      <c r="A2" s="407" t="s">
        <v>17</v>
      </c>
      <c r="B2" s="407" t="s">
        <v>73</v>
      </c>
      <c r="C2" s="409" t="s">
        <v>45</v>
      </c>
      <c r="D2" s="410"/>
      <c r="E2" s="410"/>
      <c r="F2" s="410"/>
      <c r="G2" s="411"/>
      <c r="H2" s="409" t="s">
        <v>46</v>
      </c>
      <c r="I2" s="410"/>
      <c r="J2" s="410"/>
      <c r="K2" s="410"/>
      <c r="L2" s="411"/>
      <c r="M2" s="399" t="s">
        <v>47</v>
      </c>
      <c r="N2" s="400"/>
      <c r="O2" s="400"/>
      <c r="P2" s="400"/>
      <c r="Q2" s="401"/>
      <c r="R2" s="405" t="s">
        <v>48</v>
      </c>
      <c r="S2" s="406"/>
      <c r="T2" s="406"/>
      <c r="U2" s="406"/>
      <c r="V2" s="398"/>
      <c r="W2" s="405" t="s">
        <v>67</v>
      </c>
      <c r="X2" s="406"/>
      <c r="Y2" s="406"/>
      <c r="Z2" s="406"/>
      <c r="AA2" s="398"/>
      <c r="AB2" s="399" t="s">
        <v>49</v>
      </c>
      <c r="AC2" s="400"/>
      <c r="AD2" s="400"/>
      <c r="AE2" s="400"/>
      <c r="AF2" s="401"/>
      <c r="AG2" s="405" t="s">
        <v>50</v>
      </c>
      <c r="AH2" s="406"/>
      <c r="AI2" s="406"/>
      <c r="AJ2" s="406"/>
      <c r="AK2" s="398"/>
      <c r="AL2" s="399" t="s">
        <v>51</v>
      </c>
      <c r="AM2" s="400"/>
      <c r="AN2" s="400"/>
      <c r="AO2" s="400"/>
      <c r="AP2" s="401"/>
      <c r="AQ2" s="402" t="s">
        <v>52</v>
      </c>
      <c r="AR2" s="403"/>
      <c r="AS2" s="403"/>
      <c r="AT2" s="403"/>
      <c r="AU2" s="404"/>
      <c r="AV2" s="402" t="s">
        <v>68</v>
      </c>
      <c r="AW2" s="403"/>
      <c r="AX2" s="403"/>
      <c r="AY2" s="403"/>
      <c r="AZ2" s="404"/>
      <c r="BA2" s="402" t="s">
        <v>53</v>
      </c>
      <c r="BB2" s="403"/>
      <c r="BC2" s="403"/>
      <c r="BD2" s="403"/>
      <c r="BE2" s="404"/>
      <c r="BF2" s="402" t="s">
        <v>54</v>
      </c>
      <c r="BG2" s="403"/>
      <c r="BH2" s="403"/>
      <c r="BI2" s="403"/>
      <c r="BJ2" s="404"/>
      <c r="BK2" s="402" t="s">
        <v>55</v>
      </c>
      <c r="BL2" s="403"/>
      <c r="BM2" s="403"/>
      <c r="BN2" s="403"/>
      <c r="BO2" s="404"/>
      <c r="BP2" s="396" t="s">
        <v>56</v>
      </c>
      <c r="BQ2" s="397"/>
      <c r="BR2" s="397"/>
      <c r="BS2" s="397"/>
      <c r="BT2" s="398"/>
      <c r="BU2" s="396" t="s">
        <v>57</v>
      </c>
      <c r="BV2" s="397"/>
      <c r="BW2" s="397"/>
      <c r="BX2" s="397"/>
      <c r="BY2" s="398"/>
      <c r="BZ2" s="396" t="s">
        <v>58</v>
      </c>
      <c r="CA2" s="397"/>
      <c r="CB2" s="397"/>
      <c r="CC2" s="397"/>
      <c r="CD2" s="398"/>
    </row>
    <row r="3" spans="1:82" s="54" customFormat="1" ht="132.75" customHeight="1" thickBot="1">
      <c r="A3" s="408"/>
      <c r="B3" s="408"/>
      <c r="C3" s="108" t="s">
        <v>59</v>
      </c>
      <c r="D3" s="109" t="s">
        <v>37</v>
      </c>
      <c r="E3" s="109" t="s">
        <v>1</v>
      </c>
      <c r="F3" s="109" t="s">
        <v>38</v>
      </c>
      <c r="G3" s="110" t="s">
        <v>39</v>
      </c>
      <c r="H3" s="108" t="s">
        <v>60</v>
      </c>
      <c r="I3" s="109" t="s">
        <v>37</v>
      </c>
      <c r="J3" s="109" t="s">
        <v>1</v>
      </c>
      <c r="K3" s="109" t="s">
        <v>38</v>
      </c>
      <c r="L3" s="110" t="s">
        <v>39</v>
      </c>
      <c r="M3" s="114" t="s">
        <v>61</v>
      </c>
      <c r="N3" s="109" t="s">
        <v>37</v>
      </c>
      <c r="O3" s="109" t="s">
        <v>1</v>
      </c>
      <c r="P3" s="109" t="s">
        <v>38</v>
      </c>
      <c r="Q3" s="110" t="s">
        <v>39</v>
      </c>
      <c r="R3" s="111" t="s">
        <v>60</v>
      </c>
      <c r="S3" s="112" t="s">
        <v>37</v>
      </c>
      <c r="T3" s="112" t="s">
        <v>1</v>
      </c>
      <c r="U3" s="112" t="s">
        <v>38</v>
      </c>
      <c r="V3" s="113" t="s">
        <v>39</v>
      </c>
      <c r="W3" s="111" t="s">
        <v>62</v>
      </c>
      <c r="X3" s="112" t="s">
        <v>37</v>
      </c>
      <c r="Y3" s="112" t="s">
        <v>1</v>
      </c>
      <c r="Z3" s="112" t="s">
        <v>38</v>
      </c>
      <c r="AA3" s="113" t="s">
        <v>39</v>
      </c>
      <c r="AB3" s="114" t="s">
        <v>63</v>
      </c>
      <c r="AC3" s="109" t="s">
        <v>37</v>
      </c>
      <c r="AD3" s="109" t="s">
        <v>1</v>
      </c>
      <c r="AE3" s="109" t="s">
        <v>38</v>
      </c>
      <c r="AF3" s="110" t="s">
        <v>39</v>
      </c>
      <c r="AG3" s="111" t="s">
        <v>64</v>
      </c>
      <c r="AH3" s="112" t="s">
        <v>37</v>
      </c>
      <c r="AI3" s="112" t="s">
        <v>1</v>
      </c>
      <c r="AJ3" s="112" t="s">
        <v>38</v>
      </c>
      <c r="AK3" s="113" t="s">
        <v>39</v>
      </c>
      <c r="AL3" s="114" t="s">
        <v>65</v>
      </c>
      <c r="AM3" s="109" t="s">
        <v>37</v>
      </c>
      <c r="AN3" s="109" t="s">
        <v>1</v>
      </c>
      <c r="AO3" s="109" t="s">
        <v>38</v>
      </c>
      <c r="AP3" s="110" t="s">
        <v>39</v>
      </c>
      <c r="AQ3" s="111" t="s">
        <v>65</v>
      </c>
      <c r="AR3" s="112" t="s">
        <v>37</v>
      </c>
      <c r="AS3" s="112" t="s">
        <v>1</v>
      </c>
      <c r="AT3" s="112" t="s">
        <v>38</v>
      </c>
      <c r="AU3" s="113" t="s">
        <v>39</v>
      </c>
      <c r="AV3" s="111" t="s">
        <v>65</v>
      </c>
      <c r="AW3" s="112" t="s">
        <v>37</v>
      </c>
      <c r="AX3" s="112" t="s">
        <v>1</v>
      </c>
      <c r="AY3" s="112" t="s">
        <v>38</v>
      </c>
      <c r="AZ3" s="113" t="s">
        <v>39</v>
      </c>
      <c r="BA3" s="111" t="s">
        <v>64</v>
      </c>
      <c r="BB3" s="112" t="s">
        <v>37</v>
      </c>
      <c r="BC3" s="112" t="s">
        <v>1</v>
      </c>
      <c r="BD3" s="112" t="s">
        <v>38</v>
      </c>
      <c r="BE3" s="113" t="s">
        <v>39</v>
      </c>
      <c r="BF3" s="111" t="s">
        <v>66</v>
      </c>
      <c r="BG3" s="112" t="s">
        <v>37</v>
      </c>
      <c r="BH3" s="112" t="s">
        <v>1</v>
      </c>
      <c r="BI3" s="112" t="s">
        <v>38</v>
      </c>
      <c r="BJ3" s="113" t="s">
        <v>39</v>
      </c>
      <c r="BK3" s="111" t="s">
        <v>66</v>
      </c>
      <c r="BL3" s="112" t="s">
        <v>37</v>
      </c>
      <c r="BM3" s="112" t="s">
        <v>1</v>
      </c>
      <c r="BN3" s="112" t="s">
        <v>38</v>
      </c>
      <c r="BO3" s="113" t="s">
        <v>39</v>
      </c>
      <c r="BP3" s="111" t="s">
        <v>66</v>
      </c>
      <c r="BQ3" s="112" t="s">
        <v>37</v>
      </c>
      <c r="BR3" s="112" t="s">
        <v>1</v>
      </c>
      <c r="BS3" s="112" t="s">
        <v>38</v>
      </c>
      <c r="BT3" s="115" t="s">
        <v>39</v>
      </c>
      <c r="BU3" s="111" t="s">
        <v>66</v>
      </c>
      <c r="BV3" s="112" t="s">
        <v>37</v>
      </c>
      <c r="BW3" s="112" t="s">
        <v>1</v>
      </c>
      <c r="BX3" s="112" t="s">
        <v>38</v>
      </c>
      <c r="BY3" s="115" t="s">
        <v>39</v>
      </c>
      <c r="BZ3" s="111" t="s">
        <v>66</v>
      </c>
      <c r="CA3" s="112" t="s">
        <v>37</v>
      </c>
      <c r="CB3" s="112" t="s">
        <v>1</v>
      </c>
      <c r="CC3" s="112" t="s">
        <v>38</v>
      </c>
      <c r="CD3" s="115" t="s">
        <v>39</v>
      </c>
    </row>
    <row r="4" spans="1:82" s="54" customFormat="1" ht="16.5" customHeight="1">
      <c r="A4" s="42" t="s">
        <v>2</v>
      </c>
      <c r="B4" s="43"/>
      <c r="C4" s="44"/>
      <c r="D4" s="45"/>
      <c r="E4" s="8"/>
      <c r="F4" s="45"/>
      <c r="G4" s="47"/>
      <c r="H4" s="48"/>
      <c r="I4" s="46"/>
      <c r="J4" s="49"/>
      <c r="K4" s="46"/>
      <c r="L4" s="116"/>
      <c r="M4" s="344"/>
      <c r="N4" s="345"/>
      <c r="O4" s="346"/>
      <c r="P4" s="345"/>
      <c r="Q4" s="347"/>
      <c r="R4" s="121">
        <v>0</v>
      </c>
      <c r="S4" s="122"/>
      <c r="T4" s="123"/>
      <c r="U4" s="123"/>
      <c r="V4" s="124"/>
      <c r="W4" s="125">
        <v>0</v>
      </c>
      <c r="X4" s="126"/>
      <c r="Y4" s="126"/>
      <c r="Z4" s="126"/>
      <c r="AA4" s="120"/>
      <c r="AB4" s="127"/>
      <c r="AC4" s="128"/>
      <c r="AD4" s="128"/>
      <c r="AE4" s="128"/>
      <c r="AF4" s="129"/>
      <c r="AG4" s="130">
        <v>0</v>
      </c>
      <c r="AH4" s="126"/>
      <c r="AI4" s="126"/>
      <c r="AJ4" s="126"/>
      <c r="AK4" s="120"/>
      <c r="AL4" s="131"/>
      <c r="AM4" s="46"/>
      <c r="AN4" s="46"/>
      <c r="AO4" s="46"/>
      <c r="AP4" s="116"/>
      <c r="AQ4" s="130">
        <v>0</v>
      </c>
      <c r="AR4" s="126"/>
      <c r="AS4" s="126"/>
      <c r="AT4" s="126"/>
      <c r="AU4" s="120"/>
      <c r="AV4" s="125">
        <v>0</v>
      </c>
      <c r="AW4" s="126"/>
      <c r="AX4" s="126"/>
      <c r="AY4" s="126"/>
      <c r="AZ4" s="120"/>
      <c r="BA4" s="125">
        <v>0</v>
      </c>
      <c r="BB4" s="126"/>
      <c r="BC4" s="126"/>
      <c r="BD4" s="126"/>
      <c r="BE4" s="120"/>
      <c r="BF4" s="125">
        <v>0</v>
      </c>
      <c r="BG4" s="126"/>
      <c r="BH4" s="126"/>
      <c r="BI4" s="126"/>
      <c r="BJ4" s="120"/>
      <c r="BK4" s="125">
        <v>0</v>
      </c>
      <c r="BL4" s="126"/>
      <c r="BM4" s="126"/>
      <c r="BN4" s="126"/>
      <c r="BO4" s="120"/>
      <c r="BP4" s="117">
        <v>0</v>
      </c>
      <c r="BQ4" s="118"/>
      <c r="BR4" s="118"/>
      <c r="BS4" s="118"/>
      <c r="BT4" s="132"/>
      <c r="BU4" s="117">
        <v>0</v>
      </c>
      <c r="BV4" s="118"/>
      <c r="BW4" s="118"/>
      <c r="BX4" s="118"/>
      <c r="BY4" s="132"/>
      <c r="BZ4" s="133">
        <v>0</v>
      </c>
      <c r="CA4" s="134"/>
      <c r="CB4" s="134"/>
      <c r="CC4" s="134"/>
      <c r="CD4" s="135"/>
    </row>
    <row r="5" spans="1:82" s="54" customFormat="1" ht="15.75">
      <c r="A5" s="221" t="s">
        <v>18</v>
      </c>
      <c r="B5" s="392"/>
      <c r="C5" s="16">
        <f aca="true" t="shared" si="0" ref="C5:C24">SUM(H5+M5+R5+W5+AB5+AG5+AL5+AQ5+AV5+BA5+BF5+BK5+BP5+BU5+BZ5)</f>
        <v>9769</v>
      </c>
      <c r="D5" s="7">
        <f aca="true" t="shared" si="1" ref="D5:D24">SUM(I5+N5+S5+X5+AC5+AH5+AM5+AR5+AW5+BB5+BG5+BL5+BQ5+BV5+CA5)</f>
        <v>932</v>
      </c>
      <c r="E5" s="8">
        <f>D5/C5*100</f>
        <v>9.54038284368922</v>
      </c>
      <c r="F5" s="7">
        <f aca="true" t="shared" si="2" ref="F5:F24">K5+P5+U5+Z5+AE5+AJ5+AO5+AT5+AY5+BD5+BI5+BN5+BX5+CC5</f>
        <v>1833</v>
      </c>
      <c r="G5" s="9">
        <f aca="true" t="shared" si="3" ref="G5:G12">F5/D5*10</f>
        <v>19.667381974248926</v>
      </c>
      <c r="H5" s="10">
        <v>5029</v>
      </c>
      <c r="I5" s="11">
        <v>932</v>
      </c>
      <c r="J5" s="6">
        <f aca="true" t="shared" si="4" ref="J5:J23">I5/H5*100</f>
        <v>18.53251143368463</v>
      </c>
      <c r="K5" s="11">
        <v>1833</v>
      </c>
      <c r="L5" s="136">
        <f>K5/I5*10</f>
        <v>19.667381974248926</v>
      </c>
      <c r="M5" s="137">
        <v>174</v>
      </c>
      <c r="N5" s="118"/>
      <c r="O5" s="6"/>
      <c r="P5" s="118"/>
      <c r="Q5" s="9"/>
      <c r="R5" s="138">
        <v>0</v>
      </c>
      <c r="S5" s="139"/>
      <c r="T5" s="140"/>
      <c r="U5" s="140"/>
      <c r="V5" s="141"/>
      <c r="W5" s="130">
        <v>0</v>
      </c>
      <c r="X5" s="142"/>
      <c r="Y5" s="142"/>
      <c r="Z5" s="11"/>
      <c r="AA5" s="9"/>
      <c r="AB5" s="130">
        <v>100</v>
      </c>
      <c r="AC5" s="143"/>
      <c r="AD5" s="144">
        <f aca="true" t="shared" si="5" ref="AD5:AD24">AC5/AB5*100</f>
        <v>0</v>
      </c>
      <c r="AE5" s="143"/>
      <c r="AF5" s="145"/>
      <c r="AG5" s="130">
        <v>1473</v>
      </c>
      <c r="AH5" s="146"/>
      <c r="AI5" s="146"/>
      <c r="AJ5" s="146"/>
      <c r="AK5" s="9"/>
      <c r="AL5" s="130">
        <v>850</v>
      </c>
      <c r="AM5" s="147"/>
      <c r="AN5" s="148">
        <f aca="true" t="shared" si="6" ref="AN5:AN24">AM5/AL5*100</f>
        <v>0</v>
      </c>
      <c r="AO5" s="147"/>
      <c r="AP5" s="136"/>
      <c r="AQ5" s="130">
        <v>1848</v>
      </c>
      <c r="AR5" s="143"/>
      <c r="AS5" s="143"/>
      <c r="AT5" s="143"/>
      <c r="AU5" s="149"/>
      <c r="AV5" s="150">
        <v>0</v>
      </c>
      <c r="AW5" s="143"/>
      <c r="AX5" s="143"/>
      <c r="AY5" s="143"/>
      <c r="AZ5" s="149"/>
      <c r="BA5" s="130">
        <v>0</v>
      </c>
      <c r="BB5" s="142"/>
      <c r="BC5" s="142"/>
      <c r="BD5" s="142"/>
      <c r="BE5" s="151"/>
      <c r="BF5" s="150">
        <v>255</v>
      </c>
      <c r="BG5" s="134"/>
      <c r="BH5" s="134"/>
      <c r="BI5" s="134"/>
      <c r="BJ5" s="149"/>
      <c r="BK5" s="150">
        <v>40</v>
      </c>
      <c r="BL5" s="143"/>
      <c r="BM5" s="143"/>
      <c r="BN5" s="143"/>
      <c r="BO5" s="149"/>
      <c r="BP5" s="152">
        <v>0</v>
      </c>
      <c r="BQ5" s="134"/>
      <c r="BR5" s="134"/>
      <c r="BS5" s="134"/>
      <c r="BT5" s="135"/>
      <c r="BU5" s="152">
        <v>0</v>
      </c>
      <c r="BV5" s="134"/>
      <c r="BW5" s="134"/>
      <c r="BX5" s="134"/>
      <c r="BY5" s="135"/>
      <c r="BZ5" s="133">
        <v>0</v>
      </c>
      <c r="CA5" s="134"/>
      <c r="CB5" s="134"/>
      <c r="CC5" s="134"/>
      <c r="CD5" s="135"/>
    </row>
    <row r="6" spans="1:82" s="54" customFormat="1" ht="15.75">
      <c r="A6" s="221" t="s">
        <v>19</v>
      </c>
      <c r="B6" s="392">
        <v>20</v>
      </c>
      <c r="C6" s="16">
        <f t="shared" si="0"/>
        <v>21678</v>
      </c>
      <c r="D6" s="7">
        <f t="shared" si="1"/>
        <v>841</v>
      </c>
      <c r="E6" s="8">
        <f>D6/C6*100</f>
        <v>3.879509179813636</v>
      </c>
      <c r="F6" s="7">
        <f t="shared" si="2"/>
        <v>1234</v>
      </c>
      <c r="G6" s="9">
        <f t="shared" si="3"/>
        <v>14.673008323424494</v>
      </c>
      <c r="H6" s="10">
        <v>5269</v>
      </c>
      <c r="I6" s="11">
        <v>821</v>
      </c>
      <c r="J6" s="6">
        <f t="shared" si="4"/>
        <v>15.581704308217878</v>
      </c>
      <c r="K6" s="11">
        <v>1199</v>
      </c>
      <c r="L6" s="136">
        <f>K6/I6*10</f>
        <v>14.604141291108403</v>
      </c>
      <c r="M6" s="137">
        <v>1785</v>
      </c>
      <c r="N6" s="118">
        <v>20</v>
      </c>
      <c r="O6" s="6">
        <f>N6/M6*100</f>
        <v>1.1204481792717087</v>
      </c>
      <c r="P6" s="118">
        <v>35</v>
      </c>
      <c r="Q6" s="151">
        <f>P6/N6*10</f>
        <v>17.5</v>
      </c>
      <c r="R6" s="138">
        <v>0</v>
      </c>
      <c r="S6" s="139"/>
      <c r="T6" s="140"/>
      <c r="U6" s="140"/>
      <c r="V6" s="141"/>
      <c r="W6" s="130">
        <v>0</v>
      </c>
      <c r="X6" s="142"/>
      <c r="Y6" s="142"/>
      <c r="Z6" s="11"/>
      <c r="AA6" s="149"/>
      <c r="AB6" s="130">
        <v>340</v>
      </c>
      <c r="AC6" s="143"/>
      <c r="AD6" s="144">
        <f t="shared" si="5"/>
        <v>0</v>
      </c>
      <c r="AE6" s="143"/>
      <c r="AF6" s="145"/>
      <c r="AG6" s="130">
        <v>7949</v>
      </c>
      <c r="AH6" s="146"/>
      <c r="AI6" s="146"/>
      <c r="AJ6" s="146"/>
      <c r="AK6" s="149"/>
      <c r="AL6" s="130">
        <v>4966</v>
      </c>
      <c r="AM6" s="147"/>
      <c r="AN6" s="148">
        <f t="shared" si="6"/>
        <v>0</v>
      </c>
      <c r="AO6" s="147"/>
      <c r="AP6" s="136"/>
      <c r="AQ6" s="130">
        <v>1188</v>
      </c>
      <c r="AR6" s="143"/>
      <c r="AS6" s="143"/>
      <c r="AT6" s="143"/>
      <c r="AU6" s="149"/>
      <c r="AV6" s="150">
        <v>0</v>
      </c>
      <c r="AW6" s="143"/>
      <c r="AX6" s="143"/>
      <c r="AY6" s="143"/>
      <c r="AZ6" s="149"/>
      <c r="BA6" s="130">
        <v>0</v>
      </c>
      <c r="BB6" s="142"/>
      <c r="BC6" s="142"/>
      <c r="BD6" s="142"/>
      <c r="BE6" s="151"/>
      <c r="BF6" s="150">
        <v>0</v>
      </c>
      <c r="BG6" s="134"/>
      <c r="BH6" s="134"/>
      <c r="BI6" s="134"/>
      <c r="BJ6" s="149"/>
      <c r="BK6" s="150">
        <v>73</v>
      </c>
      <c r="BL6" s="143"/>
      <c r="BM6" s="143"/>
      <c r="BN6" s="143"/>
      <c r="BO6" s="149"/>
      <c r="BP6" s="152">
        <v>0</v>
      </c>
      <c r="BQ6" s="134"/>
      <c r="BR6" s="134"/>
      <c r="BS6" s="134"/>
      <c r="BT6" s="135"/>
      <c r="BU6" s="152">
        <v>108</v>
      </c>
      <c r="BV6" s="134"/>
      <c r="BW6" s="134"/>
      <c r="BX6" s="134"/>
      <c r="BY6" s="135"/>
      <c r="BZ6" s="133">
        <v>0</v>
      </c>
      <c r="CA6" s="134"/>
      <c r="CB6" s="134"/>
      <c r="CC6" s="134"/>
      <c r="CD6" s="135"/>
    </row>
    <row r="7" spans="1:82" s="54" customFormat="1" ht="15.75">
      <c r="A7" s="221" t="s">
        <v>3</v>
      </c>
      <c r="B7" s="392">
        <v>30</v>
      </c>
      <c r="C7" s="16">
        <f t="shared" si="0"/>
        <v>6195</v>
      </c>
      <c r="D7" s="7">
        <f t="shared" si="1"/>
        <v>80</v>
      </c>
      <c r="E7" s="8">
        <f>D7/C7*100</f>
        <v>1.29136400322841</v>
      </c>
      <c r="F7" s="7">
        <f t="shared" si="2"/>
        <v>55</v>
      </c>
      <c r="G7" s="9">
        <f t="shared" si="3"/>
        <v>6.875</v>
      </c>
      <c r="H7" s="10">
        <v>960</v>
      </c>
      <c r="I7" s="11">
        <v>50</v>
      </c>
      <c r="J7" s="6">
        <f t="shared" si="4"/>
        <v>5.208333333333334</v>
      </c>
      <c r="K7" s="11">
        <v>40</v>
      </c>
      <c r="L7" s="136">
        <f>K7/I7*10</f>
        <v>8</v>
      </c>
      <c r="M7" s="137">
        <v>250</v>
      </c>
      <c r="N7" s="118">
        <v>30</v>
      </c>
      <c r="O7" s="6">
        <f>N7/M7*100</f>
        <v>12</v>
      </c>
      <c r="P7" s="118">
        <v>15</v>
      </c>
      <c r="Q7" s="151">
        <f>P7/N7*10</f>
        <v>5</v>
      </c>
      <c r="R7" s="138">
        <v>80</v>
      </c>
      <c r="S7" s="139"/>
      <c r="T7" s="140"/>
      <c r="U7" s="140"/>
      <c r="V7" s="141"/>
      <c r="W7" s="130">
        <v>0</v>
      </c>
      <c r="X7" s="142"/>
      <c r="Y7" s="142"/>
      <c r="Z7" s="11"/>
      <c r="AA7" s="149"/>
      <c r="AB7" s="130">
        <v>0</v>
      </c>
      <c r="AC7" s="143"/>
      <c r="AD7" s="144">
        <v>0</v>
      </c>
      <c r="AE7" s="143"/>
      <c r="AF7" s="145"/>
      <c r="AG7" s="130">
        <v>1140</v>
      </c>
      <c r="AH7" s="146"/>
      <c r="AI7" s="146"/>
      <c r="AJ7" s="146"/>
      <c r="AK7" s="149"/>
      <c r="AL7" s="130">
        <v>770</v>
      </c>
      <c r="AM7" s="147"/>
      <c r="AN7" s="148">
        <f t="shared" si="6"/>
        <v>0</v>
      </c>
      <c r="AO7" s="147"/>
      <c r="AP7" s="136"/>
      <c r="AQ7" s="130">
        <v>945</v>
      </c>
      <c r="AR7" s="143"/>
      <c r="AS7" s="143"/>
      <c r="AT7" s="143"/>
      <c r="AU7" s="149"/>
      <c r="AV7" s="150">
        <v>0</v>
      </c>
      <c r="AW7" s="143"/>
      <c r="AX7" s="143"/>
      <c r="AY7" s="143"/>
      <c r="AZ7" s="149"/>
      <c r="BA7" s="130">
        <v>1300</v>
      </c>
      <c r="BB7" s="142"/>
      <c r="BC7" s="142"/>
      <c r="BD7" s="142"/>
      <c r="BE7" s="151"/>
      <c r="BF7" s="150">
        <v>650</v>
      </c>
      <c r="BG7" s="134"/>
      <c r="BH7" s="134"/>
      <c r="BI7" s="134"/>
      <c r="BJ7" s="149"/>
      <c r="BK7" s="150">
        <v>0</v>
      </c>
      <c r="BL7" s="143"/>
      <c r="BM7" s="143"/>
      <c r="BN7" s="143"/>
      <c r="BO7" s="149"/>
      <c r="BP7" s="152">
        <v>0</v>
      </c>
      <c r="BQ7" s="134"/>
      <c r="BR7" s="134"/>
      <c r="BS7" s="134"/>
      <c r="BT7" s="135"/>
      <c r="BU7" s="152">
        <v>0</v>
      </c>
      <c r="BV7" s="134"/>
      <c r="BW7" s="134"/>
      <c r="BX7" s="134"/>
      <c r="BY7" s="135"/>
      <c r="BZ7" s="133">
        <v>100</v>
      </c>
      <c r="CA7" s="134"/>
      <c r="CB7" s="134"/>
      <c r="CC7" s="134"/>
      <c r="CD7" s="135"/>
    </row>
    <row r="8" spans="1:82" s="54" customFormat="1" ht="15.75">
      <c r="A8" s="221" t="s">
        <v>4</v>
      </c>
      <c r="B8" s="392"/>
      <c r="C8" s="16">
        <f t="shared" si="0"/>
        <v>23187</v>
      </c>
      <c r="D8" s="7">
        <f t="shared" si="1"/>
        <v>935</v>
      </c>
      <c r="E8" s="8">
        <f>D8/C8*100</f>
        <v>4.03243196618795</v>
      </c>
      <c r="F8" s="7">
        <f t="shared" si="2"/>
        <v>2158</v>
      </c>
      <c r="G8" s="9">
        <f t="shared" si="3"/>
        <v>23.080213903743317</v>
      </c>
      <c r="H8" s="10">
        <v>9697</v>
      </c>
      <c r="I8" s="11">
        <v>935</v>
      </c>
      <c r="J8" s="6">
        <f t="shared" si="4"/>
        <v>9.642157368258223</v>
      </c>
      <c r="K8" s="11">
        <v>2158</v>
      </c>
      <c r="L8" s="136">
        <f aca="true" t="shared" si="7" ref="L8:L23">K8/I8*10</f>
        <v>23.080213903743317</v>
      </c>
      <c r="M8" s="137">
        <v>100</v>
      </c>
      <c r="N8" s="118"/>
      <c r="O8" s="6"/>
      <c r="P8" s="118"/>
      <c r="Q8" s="151"/>
      <c r="R8" s="138">
        <v>0</v>
      </c>
      <c r="S8" s="139"/>
      <c r="T8" s="140"/>
      <c r="U8" s="140"/>
      <c r="V8" s="141"/>
      <c r="W8" s="130">
        <v>0</v>
      </c>
      <c r="X8" s="142"/>
      <c r="Y8" s="142"/>
      <c r="Z8" s="11"/>
      <c r="AA8" s="149"/>
      <c r="AB8" s="130">
        <v>444</v>
      </c>
      <c r="AC8" s="143"/>
      <c r="AD8" s="144">
        <f t="shared" si="5"/>
        <v>0</v>
      </c>
      <c r="AE8" s="143"/>
      <c r="AF8" s="145"/>
      <c r="AG8" s="130">
        <v>5281</v>
      </c>
      <c r="AH8" s="146"/>
      <c r="AI8" s="146"/>
      <c r="AJ8" s="146"/>
      <c r="AK8" s="149"/>
      <c r="AL8" s="130">
        <v>6382</v>
      </c>
      <c r="AM8" s="147"/>
      <c r="AN8" s="148">
        <f t="shared" si="6"/>
        <v>0</v>
      </c>
      <c r="AO8" s="147"/>
      <c r="AP8" s="136"/>
      <c r="AQ8" s="130">
        <v>1243</v>
      </c>
      <c r="AR8" s="143"/>
      <c r="AS8" s="143"/>
      <c r="AT8" s="143"/>
      <c r="AU8" s="149"/>
      <c r="AV8" s="150">
        <v>0</v>
      </c>
      <c r="AW8" s="143"/>
      <c r="AX8" s="143"/>
      <c r="AY8" s="143"/>
      <c r="AZ8" s="149"/>
      <c r="BA8" s="130">
        <v>40</v>
      </c>
      <c r="BB8" s="142"/>
      <c r="BC8" s="142"/>
      <c r="BD8" s="142"/>
      <c r="BE8" s="151"/>
      <c r="BF8" s="150">
        <v>0</v>
      </c>
      <c r="BG8" s="134"/>
      <c r="BH8" s="134"/>
      <c r="BI8" s="134"/>
      <c r="BJ8" s="149"/>
      <c r="BK8" s="150">
        <v>0</v>
      </c>
      <c r="BL8" s="143"/>
      <c r="BM8" s="143"/>
      <c r="BN8" s="143"/>
      <c r="BO8" s="149"/>
      <c r="BP8" s="152">
        <v>0</v>
      </c>
      <c r="BQ8" s="134"/>
      <c r="BR8" s="134"/>
      <c r="BS8" s="134"/>
      <c r="BT8" s="135"/>
      <c r="BU8" s="152">
        <v>0</v>
      </c>
      <c r="BV8" s="134"/>
      <c r="BW8" s="134"/>
      <c r="BX8" s="134"/>
      <c r="BY8" s="135"/>
      <c r="BZ8" s="133">
        <v>0</v>
      </c>
      <c r="CA8" s="134"/>
      <c r="CB8" s="134"/>
      <c r="CC8" s="134"/>
      <c r="CD8" s="135"/>
    </row>
    <row r="9" spans="1:82" s="54" customFormat="1" ht="15.75">
      <c r="A9" s="221" t="s">
        <v>20</v>
      </c>
      <c r="B9" s="392">
        <v>392</v>
      </c>
      <c r="C9" s="16">
        <f t="shared" si="0"/>
        <v>30235</v>
      </c>
      <c r="D9" s="7">
        <f t="shared" si="1"/>
        <v>3199</v>
      </c>
      <c r="E9" s="8">
        <f>D9/C9*100</f>
        <v>10.580453117248222</v>
      </c>
      <c r="F9" s="7">
        <f t="shared" si="2"/>
        <v>5618</v>
      </c>
      <c r="G9" s="9">
        <f t="shared" si="3"/>
        <v>17.561738043138483</v>
      </c>
      <c r="H9" s="10">
        <v>13147</v>
      </c>
      <c r="I9" s="11">
        <v>2697</v>
      </c>
      <c r="J9" s="6">
        <f>I9/H9*100</f>
        <v>20.51418574579752</v>
      </c>
      <c r="K9" s="11">
        <v>5006</v>
      </c>
      <c r="L9" s="136">
        <f t="shared" si="7"/>
        <v>18.5613644790508</v>
      </c>
      <c r="M9" s="137">
        <v>908</v>
      </c>
      <c r="N9" s="118"/>
      <c r="O9" s="6"/>
      <c r="P9" s="118"/>
      <c r="Q9" s="151"/>
      <c r="R9" s="138">
        <v>0</v>
      </c>
      <c r="S9" s="139"/>
      <c r="T9" s="140"/>
      <c r="U9" s="140"/>
      <c r="V9" s="141"/>
      <c r="W9" s="130">
        <v>0</v>
      </c>
      <c r="X9" s="142"/>
      <c r="Y9" s="142"/>
      <c r="Z9" s="11"/>
      <c r="AA9" s="9"/>
      <c r="AB9" s="130">
        <v>922</v>
      </c>
      <c r="AC9" s="143">
        <v>502</v>
      </c>
      <c r="AD9" s="144">
        <f t="shared" si="5"/>
        <v>54.4468546637744</v>
      </c>
      <c r="AE9" s="143">
        <v>612</v>
      </c>
      <c r="AF9" s="145">
        <f>AE9/AC9*10</f>
        <v>12.191235059760956</v>
      </c>
      <c r="AG9" s="130">
        <v>4494</v>
      </c>
      <c r="AH9" s="146"/>
      <c r="AI9" s="146"/>
      <c r="AJ9" s="146"/>
      <c r="AK9" s="149"/>
      <c r="AL9" s="130">
        <v>6294</v>
      </c>
      <c r="AM9" s="147"/>
      <c r="AN9" s="148">
        <f t="shared" si="6"/>
        <v>0</v>
      </c>
      <c r="AO9" s="147"/>
      <c r="AP9" s="136"/>
      <c r="AQ9" s="130">
        <v>2966</v>
      </c>
      <c r="AR9" s="143"/>
      <c r="AS9" s="143"/>
      <c r="AT9" s="143"/>
      <c r="AU9" s="149"/>
      <c r="AV9" s="150">
        <v>200</v>
      </c>
      <c r="AW9" s="143"/>
      <c r="AX9" s="143"/>
      <c r="AY9" s="143"/>
      <c r="AZ9" s="149"/>
      <c r="BA9" s="130">
        <v>514</v>
      </c>
      <c r="BB9" s="142"/>
      <c r="BC9" s="142"/>
      <c r="BD9" s="142"/>
      <c r="BE9" s="151"/>
      <c r="BF9" s="150">
        <v>790</v>
      </c>
      <c r="BG9" s="134"/>
      <c r="BH9" s="134"/>
      <c r="BI9" s="134"/>
      <c r="BJ9" s="149"/>
      <c r="BK9" s="150">
        <v>0</v>
      </c>
      <c r="BL9" s="143"/>
      <c r="BM9" s="143"/>
      <c r="BN9" s="143"/>
      <c r="BO9" s="149"/>
      <c r="BP9" s="152">
        <v>0</v>
      </c>
      <c r="BQ9" s="134"/>
      <c r="BR9" s="134"/>
      <c r="BS9" s="134"/>
      <c r="BT9" s="135"/>
      <c r="BU9" s="152">
        <v>0</v>
      </c>
      <c r="BV9" s="134"/>
      <c r="BW9" s="134"/>
      <c r="BX9" s="134"/>
      <c r="BY9" s="135"/>
      <c r="BZ9" s="133">
        <v>0</v>
      </c>
      <c r="CA9" s="134"/>
      <c r="CB9" s="134"/>
      <c r="CC9" s="134"/>
      <c r="CD9" s="135"/>
    </row>
    <row r="10" spans="1:82" s="54" customFormat="1" ht="15.75">
      <c r="A10" s="221" t="s">
        <v>5</v>
      </c>
      <c r="B10" s="392">
        <v>80</v>
      </c>
      <c r="C10" s="16">
        <f t="shared" si="0"/>
        <v>64138</v>
      </c>
      <c r="D10" s="7">
        <f t="shared" si="1"/>
        <v>880</v>
      </c>
      <c r="E10" s="8">
        <f aca="true" t="shared" si="8" ref="E10:E23">D10/C10*100</f>
        <v>1.3720415354392093</v>
      </c>
      <c r="F10" s="7">
        <f t="shared" si="2"/>
        <v>1426</v>
      </c>
      <c r="G10" s="9">
        <f t="shared" si="3"/>
        <v>16.204545454545453</v>
      </c>
      <c r="H10" s="10">
        <v>28004</v>
      </c>
      <c r="I10" s="11">
        <v>800</v>
      </c>
      <c r="J10" s="6">
        <f t="shared" si="4"/>
        <v>2.8567347521782605</v>
      </c>
      <c r="K10" s="11">
        <v>1352</v>
      </c>
      <c r="L10" s="136">
        <f t="shared" si="7"/>
        <v>16.9</v>
      </c>
      <c r="M10" s="137">
        <v>54</v>
      </c>
      <c r="N10" s="118"/>
      <c r="O10" s="6"/>
      <c r="P10" s="118"/>
      <c r="Q10" s="151"/>
      <c r="R10" s="138">
        <v>0</v>
      </c>
      <c r="S10" s="139"/>
      <c r="T10" s="140"/>
      <c r="U10" s="140"/>
      <c r="V10" s="141"/>
      <c r="W10" s="130">
        <v>0</v>
      </c>
      <c r="X10" s="142"/>
      <c r="Y10" s="142"/>
      <c r="Z10" s="11"/>
      <c r="AA10" s="9"/>
      <c r="AB10" s="130">
        <v>1091</v>
      </c>
      <c r="AC10" s="143">
        <v>80</v>
      </c>
      <c r="AD10" s="144">
        <f t="shared" si="5"/>
        <v>7.332722273143904</v>
      </c>
      <c r="AE10" s="143">
        <v>74</v>
      </c>
      <c r="AF10" s="145"/>
      <c r="AG10" s="130">
        <v>15969</v>
      </c>
      <c r="AH10" s="146"/>
      <c r="AI10" s="146"/>
      <c r="AJ10" s="146"/>
      <c r="AK10" s="9"/>
      <c r="AL10" s="130">
        <v>16091</v>
      </c>
      <c r="AM10" s="147"/>
      <c r="AN10" s="148">
        <f t="shared" si="6"/>
        <v>0</v>
      </c>
      <c r="AO10" s="147"/>
      <c r="AP10" s="136"/>
      <c r="AQ10" s="130">
        <v>2632</v>
      </c>
      <c r="AR10" s="143"/>
      <c r="AS10" s="143"/>
      <c r="AT10" s="143"/>
      <c r="AU10" s="149"/>
      <c r="AV10" s="150">
        <v>105</v>
      </c>
      <c r="AW10" s="143"/>
      <c r="AX10" s="143"/>
      <c r="AY10" s="143"/>
      <c r="AZ10" s="149"/>
      <c r="BA10" s="130">
        <v>0</v>
      </c>
      <c r="BB10" s="142"/>
      <c r="BC10" s="142"/>
      <c r="BD10" s="142"/>
      <c r="BE10" s="151"/>
      <c r="BF10" s="150">
        <v>192</v>
      </c>
      <c r="BG10" s="134"/>
      <c r="BH10" s="134"/>
      <c r="BI10" s="134"/>
      <c r="BJ10" s="149"/>
      <c r="BK10" s="150">
        <v>0</v>
      </c>
      <c r="BL10" s="143"/>
      <c r="BM10" s="143"/>
      <c r="BN10" s="143"/>
      <c r="BO10" s="149"/>
      <c r="BP10" s="152">
        <v>0</v>
      </c>
      <c r="BQ10" s="134"/>
      <c r="BR10" s="134"/>
      <c r="BS10" s="134"/>
      <c r="BT10" s="135"/>
      <c r="BU10" s="152">
        <v>0</v>
      </c>
      <c r="BV10" s="134"/>
      <c r="BW10" s="134"/>
      <c r="BX10" s="134"/>
      <c r="BY10" s="135"/>
      <c r="BZ10" s="133">
        <v>0</v>
      </c>
      <c r="CA10" s="134"/>
      <c r="CB10" s="134"/>
      <c r="CC10" s="134"/>
      <c r="CD10" s="135"/>
    </row>
    <row r="11" spans="1:82" s="54" customFormat="1" ht="15.75">
      <c r="A11" s="221" t="s">
        <v>6</v>
      </c>
      <c r="B11" s="392">
        <v>1977</v>
      </c>
      <c r="C11" s="16">
        <f t="shared" si="0"/>
        <v>79044</v>
      </c>
      <c r="D11" s="7">
        <f t="shared" si="1"/>
        <v>6536</v>
      </c>
      <c r="E11" s="8">
        <f t="shared" si="8"/>
        <v>8.26881230706948</v>
      </c>
      <c r="F11" s="7">
        <f t="shared" si="2"/>
        <v>15191</v>
      </c>
      <c r="G11" s="9">
        <f t="shared" si="3"/>
        <v>23.24204406364749</v>
      </c>
      <c r="H11" s="10">
        <v>32670</v>
      </c>
      <c r="I11" s="11">
        <v>6198</v>
      </c>
      <c r="J11" s="6">
        <f t="shared" si="4"/>
        <v>18.971533516988064</v>
      </c>
      <c r="K11" s="11">
        <v>14235</v>
      </c>
      <c r="L11" s="136">
        <f t="shared" si="7"/>
        <v>22.96708615682478</v>
      </c>
      <c r="M11" s="137">
        <v>1653</v>
      </c>
      <c r="N11" s="118">
        <v>178</v>
      </c>
      <c r="O11" s="6">
        <f>N11/M11*100</f>
        <v>10.768300060496069</v>
      </c>
      <c r="P11" s="118">
        <v>549</v>
      </c>
      <c r="Q11" s="151">
        <f>P11/N11*10</f>
        <v>30.842696629213485</v>
      </c>
      <c r="R11" s="138">
        <v>0</v>
      </c>
      <c r="S11" s="139"/>
      <c r="T11" s="140"/>
      <c r="U11" s="140"/>
      <c r="V11" s="141"/>
      <c r="W11" s="130">
        <v>0</v>
      </c>
      <c r="X11" s="142"/>
      <c r="Y11" s="6"/>
      <c r="Z11" s="11"/>
      <c r="AA11" s="9"/>
      <c r="AB11" s="130">
        <v>2427</v>
      </c>
      <c r="AC11" s="143"/>
      <c r="AD11" s="144">
        <f t="shared" si="5"/>
        <v>0</v>
      </c>
      <c r="AE11" s="143"/>
      <c r="AF11" s="145"/>
      <c r="AG11" s="130">
        <v>14159</v>
      </c>
      <c r="AH11" s="146"/>
      <c r="AI11" s="146"/>
      <c r="AJ11" s="146"/>
      <c r="AK11" s="9"/>
      <c r="AL11" s="130">
        <v>24180</v>
      </c>
      <c r="AM11" s="147">
        <v>160</v>
      </c>
      <c r="AN11" s="148">
        <f t="shared" si="6"/>
        <v>0.6617038875103392</v>
      </c>
      <c r="AO11" s="147">
        <v>407</v>
      </c>
      <c r="AP11" s="136">
        <f>AO11/AM11*10</f>
        <v>25.4375</v>
      </c>
      <c r="AQ11" s="130">
        <v>3066</v>
      </c>
      <c r="AR11" s="143"/>
      <c r="AS11" s="143"/>
      <c r="AT11" s="143"/>
      <c r="AU11" s="149"/>
      <c r="AV11" s="150">
        <v>185</v>
      </c>
      <c r="AW11" s="143"/>
      <c r="AX11" s="143"/>
      <c r="AY11" s="143"/>
      <c r="AZ11" s="149"/>
      <c r="BA11" s="130">
        <v>382</v>
      </c>
      <c r="BB11" s="142"/>
      <c r="BC11" s="142"/>
      <c r="BD11" s="142"/>
      <c r="BE11" s="151"/>
      <c r="BF11" s="150">
        <v>210</v>
      </c>
      <c r="BG11" s="134"/>
      <c r="BH11" s="134"/>
      <c r="BI11" s="134"/>
      <c r="BJ11" s="149"/>
      <c r="BK11" s="150">
        <v>92</v>
      </c>
      <c r="BL11" s="143"/>
      <c r="BM11" s="143"/>
      <c r="BN11" s="143"/>
      <c r="BO11" s="149"/>
      <c r="BP11" s="152">
        <v>0</v>
      </c>
      <c r="BQ11" s="134"/>
      <c r="BR11" s="134"/>
      <c r="BS11" s="134"/>
      <c r="BT11" s="135"/>
      <c r="BU11" s="152">
        <v>20</v>
      </c>
      <c r="BV11" s="134"/>
      <c r="BW11" s="134"/>
      <c r="BX11" s="134"/>
      <c r="BY11" s="135"/>
      <c r="BZ11" s="133">
        <v>0</v>
      </c>
      <c r="CA11" s="153"/>
      <c r="CB11" s="153"/>
      <c r="CC11" s="153"/>
      <c r="CD11" s="154"/>
    </row>
    <row r="12" spans="1:82" s="54" customFormat="1" ht="15.75">
      <c r="A12" s="221" t="s">
        <v>7</v>
      </c>
      <c r="B12" s="392">
        <v>51</v>
      </c>
      <c r="C12" s="16">
        <f t="shared" si="0"/>
        <v>21460</v>
      </c>
      <c r="D12" s="7">
        <f t="shared" si="1"/>
        <v>3321</v>
      </c>
      <c r="E12" s="8">
        <f t="shared" si="8"/>
        <v>15.475302889095992</v>
      </c>
      <c r="F12" s="7">
        <f t="shared" si="2"/>
        <v>4023</v>
      </c>
      <c r="G12" s="9">
        <f t="shared" si="3"/>
        <v>12.113821138211382</v>
      </c>
      <c r="H12" s="10">
        <v>11640</v>
      </c>
      <c r="I12" s="11">
        <v>3166</v>
      </c>
      <c r="J12" s="6">
        <f t="shared" si="4"/>
        <v>27.19931271477663</v>
      </c>
      <c r="K12" s="11">
        <v>3738</v>
      </c>
      <c r="L12" s="136">
        <f t="shared" si="7"/>
        <v>11.806696146557169</v>
      </c>
      <c r="M12" s="137">
        <v>330</v>
      </c>
      <c r="N12" s="118"/>
      <c r="O12" s="6"/>
      <c r="P12" s="118"/>
      <c r="Q12" s="151"/>
      <c r="R12" s="138">
        <v>0</v>
      </c>
      <c r="S12" s="139"/>
      <c r="T12" s="140"/>
      <c r="U12" s="140"/>
      <c r="V12" s="141"/>
      <c r="W12" s="130">
        <v>0</v>
      </c>
      <c r="X12" s="142"/>
      <c r="Y12" s="142"/>
      <c r="Z12" s="155"/>
      <c r="AA12" s="9"/>
      <c r="AB12" s="130">
        <v>565</v>
      </c>
      <c r="AC12" s="143">
        <v>155</v>
      </c>
      <c r="AD12" s="144">
        <f t="shared" si="5"/>
        <v>27.43362831858407</v>
      </c>
      <c r="AE12" s="156">
        <v>285</v>
      </c>
      <c r="AF12" s="145">
        <f>AE12/AC12*10</f>
        <v>18.387096774193548</v>
      </c>
      <c r="AG12" s="130">
        <v>4580</v>
      </c>
      <c r="AH12" s="158"/>
      <c r="AI12" s="158"/>
      <c r="AJ12" s="158"/>
      <c r="AK12" s="9"/>
      <c r="AL12" s="130">
        <v>1917</v>
      </c>
      <c r="AM12" s="139"/>
      <c r="AN12" s="148">
        <f t="shared" si="6"/>
        <v>0</v>
      </c>
      <c r="AO12" s="139"/>
      <c r="AP12" s="136"/>
      <c r="AQ12" s="130">
        <v>1367</v>
      </c>
      <c r="AR12" s="156"/>
      <c r="AS12" s="156"/>
      <c r="AT12" s="156"/>
      <c r="AU12" s="9"/>
      <c r="AV12" s="150">
        <v>341</v>
      </c>
      <c r="AW12" s="156"/>
      <c r="AX12" s="156"/>
      <c r="AY12" s="156"/>
      <c r="AZ12" s="9"/>
      <c r="BA12" s="130">
        <v>100</v>
      </c>
      <c r="BB12" s="142"/>
      <c r="BC12" s="142"/>
      <c r="BD12" s="142"/>
      <c r="BE12" s="9"/>
      <c r="BF12" s="150">
        <v>367</v>
      </c>
      <c r="BG12" s="153"/>
      <c r="BH12" s="153"/>
      <c r="BI12" s="153"/>
      <c r="BJ12" s="9"/>
      <c r="BK12" s="150">
        <v>100</v>
      </c>
      <c r="BL12" s="156"/>
      <c r="BM12" s="156"/>
      <c r="BN12" s="156"/>
      <c r="BO12" s="9"/>
      <c r="BP12" s="159">
        <v>153</v>
      </c>
      <c r="BQ12" s="153"/>
      <c r="BR12" s="153"/>
      <c r="BS12" s="153"/>
      <c r="BT12" s="154"/>
      <c r="BU12" s="159">
        <v>0</v>
      </c>
      <c r="BV12" s="153"/>
      <c r="BW12" s="153"/>
      <c r="BX12" s="153"/>
      <c r="BY12" s="154"/>
      <c r="BZ12" s="133">
        <v>0</v>
      </c>
      <c r="CA12" s="153"/>
      <c r="CB12" s="153"/>
      <c r="CC12" s="153"/>
      <c r="CD12" s="154"/>
    </row>
    <row r="13" spans="1:82" s="54" customFormat="1" ht="17.25" customHeight="1">
      <c r="A13" s="221" t="s">
        <v>8</v>
      </c>
      <c r="B13" s="392"/>
      <c r="C13" s="16">
        <f t="shared" si="0"/>
        <v>31991</v>
      </c>
      <c r="D13" s="7">
        <f t="shared" si="1"/>
        <v>733</v>
      </c>
      <c r="E13" s="8">
        <f t="shared" si="8"/>
        <v>2.2912694195242413</v>
      </c>
      <c r="F13" s="7">
        <f t="shared" si="2"/>
        <v>2673</v>
      </c>
      <c r="G13" s="9">
        <f aca="true" t="shared" si="9" ref="G13:G23">F13/D13*10</f>
        <v>36.46657571623465</v>
      </c>
      <c r="H13" s="10">
        <v>14653</v>
      </c>
      <c r="I13" s="11">
        <v>733</v>
      </c>
      <c r="J13" s="6">
        <f t="shared" si="4"/>
        <v>5.002388589367365</v>
      </c>
      <c r="K13" s="11">
        <v>2673</v>
      </c>
      <c r="L13" s="136">
        <f t="shared" si="7"/>
        <v>36.46657571623465</v>
      </c>
      <c r="M13" s="137">
        <v>114</v>
      </c>
      <c r="N13" s="118"/>
      <c r="O13" s="6"/>
      <c r="P13" s="118"/>
      <c r="Q13" s="151"/>
      <c r="R13" s="138">
        <v>0</v>
      </c>
      <c r="S13" s="139"/>
      <c r="T13" s="140"/>
      <c r="U13" s="140"/>
      <c r="V13" s="141"/>
      <c r="W13" s="130">
        <v>36</v>
      </c>
      <c r="X13" s="142"/>
      <c r="Y13" s="142"/>
      <c r="Z13" s="155"/>
      <c r="AA13" s="9"/>
      <c r="AB13" s="130">
        <v>1942</v>
      </c>
      <c r="AC13" s="156"/>
      <c r="AD13" s="144">
        <f t="shared" si="5"/>
        <v>0</v>
      </c>
      <c r="AE13" s="156"/>
      <c r="AF13" s="145"/>
      <c r="AG13" s="130">
        <v>5221</v>
      </c>
      <c r="AH13" s="158"/>
      <c r="AI13" s="160"/>
      <c r="AJ13" s="158"/>
      <c r="AK13" s="9"/>
      <c r="AL13" s="130">
        <v>8234</v>
      </c>
      <c r="AM13" s="139"/>
      <c r="AN13" s="148">
        <f t="shared" si="6"/>
        <v>0</v>
      </c>
      <c r="AO13" s="139"/>
      <c r="AP13" s="136"/>
      <c r="AQ13" s="130">
        <v>246</v>
      </c>
      <c r="AR13" s="156"/>
      <c r="AS13" s="156"/>
      <c r="AT13" s="156"/>
      <c r="AU13" s="9"/>
      <c r="AV13" s="150">
        <v>1395</v>
      </c>
      <c r="AW13" s="156"/>
      <c r="AX13" s="156"/>
      <c r="AY13" s="156"/>
      <c r="AZ13" s="9"/>
      <c r="BA13" s="130"/>
      <c r="BB13" s="142"/>
      <c r="BC13" s="142"/>
      <c r="BD13" s="142"/>
      <c r="BE13" s="9"/>
      <c r="BF13" s="150">
        <v>150</v>
      </c>
      <c r="BG13" s="153"/>
      <c r="BH13" s="153"/>
      <c r="BI13" s="153"/>
      <c r="BJ13" s="9"/>
      <c r="BK13" s="150">
        <v>0</v>
      </c>
      <c r="BL13" s="156"/>
      <c r="BM13" s="156"/>
      <c r="BN13" s="156"/>
      <c r="BO13" s="9"/>
      <c r="BP13" s="159">
        <v>0</v>
      </c>
      <c r="BQ13" s="153"/>
      <c r="BR13" s="153"/>
      <c r="BS13" s="153"/>
      <c r="BT13" s="154"/>
      <c r="BU13" s="159">
        <v>0</v>
      </c>
      <c r="BV13" s="153"/>
      <c r="BW13" s="153"/>
      <c r="BX13" s="153"/>
      <c r="BY13" s="154"/>
      <c r="BZ13" s="133">
        <v>0</v>
      </c>
      <c r="CA13" s="153"/>
      <c r="CB13" s="153"/>
      <c r="CC13" s="153"/>
      <c r="CD13" s="154"/>
    </row>
    <row r="14" spans="1:82" s="54" customFormat="1" ht="15.75">
      <c r="A14" s="221" t="s">
        <v>9</v>
      </c>
      <c r="B14" s="392">
        <v>151</v>
      </c>
      <c r="C14" s="16">
        <f t="shared" si="0"/>
        <v>18290</v>
      </c>
      <c r="D14" s="7">
        <f t="shared" si="1"/>
        <v>4514</v>
      </c>
      <c r="E14" s="8">
        <f t="shared" si="8"/>
        <v>24.680153089119738</v>
      </c>
      <c r="F14" s="7">
        <f t="shared" si="2"/>
        <v>12564</v>
      </c>
      <c r="G14" s="9">
        <f t="shared" si="9"/>
        <v>27.83340717766947</v>
      </c>
      <c r="H14" s="10">
        <v>10184</v>
      </c>
      <c r="I14" s="11">
        <v>4243</v>
      </c>
      <c r="J14" s="6">
        <f t="shared" si="4"/>
        <v>41.663393558523175</v>
      </c>
      <c r="K14" s="11">
        <v>11784</v>
      </c>
      <c r="L14" s="136">
        <f t="shared" si="7"/>
        <v>27.772802262550083</v>
      </c>
      <c r="M14" s="137">
        <v>580</v>
      </c>
      <c r="N14" s="118">
        <v>151</v>
      </c>
      <c r="O14" s="6">
        <f>N14/M14*100</f>
        <v>26.03448275862069</v>
      </c>
      <c r="P14" s="118">
        <v>492</v>
      </c>
      <c r="Q14" s="151">
        <f>P14/N14*10</f>
        <v>32.58278145695365</v>
      </c>
      <c r="R14" s="138">
        <v>0</v>
      </c>
      <c r="S14" s="139"/>
      <c r="T14" s="140"/>
      <c r="U14" s="140"/>
      <c r="V14" s="141"/>
      <c r="W14" s="130">
        <v>10</v>
      </c>
      <c r="X14" s="142"/>
      <c r="Y14" s="142"/>
      <c r="Z14" s="155"/>
      <c r="AA14" s="9"/>
      <c r="AB14" s="130">
        <v>90</v>
      </c>
      <c r="AC14" s="156"/>
      <c r="AD14" s="144">
        <f t="shared" si="5"/>
        <v>0</v>
      </c>
      <c r="AE14" s="156"/>
      <c r="AF14" s="145"/>
      <c r="AG14" s="130">
        <v>154</v>
      </c>
      <c r="AH14" s="158"/>
      <c r="AI14" s="158"/>
      <c r="AJ14" s="158"/>
      <c r="AK14" s="9"/>
      <c r="AL14" s="130">
        <v>5202</v>
      </c>
      <c r="AM14" s="139">
        <v>120</v>
      </c>
      <c r="AN14" s="148">
        <f t="shared" si="6"/>
        <v>2.306805074971165</v>
      </c>
      <c r="AO14" s="139">
        <v>288</v>
      </c>
      <c r="AP14" s="136">
        <f>AO14/AM14*10</f>
        <v>24</v>
      </c>
      <c r="AQ14" s="130">
        <v>1169</v>
      </c>
      <c r="AR14" s="156"/>
      <c r="AS14" s="156"/>
      <c r="AT14" s="156"/>
      <c r="AU14" s="9"/>
      <c r="AV14" s="150">
        <v>122</v>
      </c>
      <c r="AW14" s="156"/>
      <c r="AX14" s="156"/>
      <c r="AY14" s="156"/>
      <c r="AZ14" s="9"/>
      <c r="BA14" s="130">
        <v>779</v>
      </c>
      <c r="BB14" s="142"/>
      <c r="BC14" s="142"/>
      <c r="BD14" s="142"/>
      <c r="BE14" s="9"/>
      <c r="BF14" s="150">
        <v>0</v>
      </c>
      <c r="BG14" s="153"/>
      <c r="BH14" s="153"/>
      <c r="BI14" s="153"/>
      <c r="BJ14" s="9"/>
      <c r="BK14" s="150">
        <v>0</v>
      </c>
      <c r="BL14" s="156"/>
      <c r="BM14" s="156"/>
      <c r="BN14" s="156"/>
      <c r="BO14" s="9"/>
      <c r="BP14" s="159">
        <v>0</v>
      </c>
      <c r="BQ14" s="153"/>
      <c r="BR14" s="153"/>
      <c r="BS14" s="153"/>
      <c r="BT14" s="154"/>
      <c r="BU14" s="159">
        <v>0</v>
      </c>
      <c r="BV14" s="153"/>
      <c r="BW14" s="153"/>
      <c r="BX14" s="153"/>
      <c r="BY14" s="154"/>
      <c r="BZ14" s="133">
        <v>0</v>
      </c>
      <c r="CA14" s="153"/>
      <c r="CB14" s="153"/>
      <c r="CC14" s="153"/>
      <c r="CD14" s="154"/>
    </row>
    <row r="15" spans="1:82" s="54" customFormat="1" ht="15.75">
      <c r="A15" s="221" t="s">
        <v>10</v>
      </c>
      <c r="B15" s="392"/>
      <c r="C15" s="16">
        <f t="shared" si="0"/>
        <v>13329</v>
      </c>
      <c r="D15" s="7">
        <f t="shared" si="1"/>
        <v>1503</v>
      </c>
      <c r="E15" s="8">
        <f t="shared" si="8"/>
        <v>11.276164753544903</v>
      </c>
      <c r="F15" s="7">
        <f t="shared" si="2"/>
        <v>1800</v>
      </c>
      <c r="G15" s="9">
        <f t="shared" si="9"/>
        <v>11.976047904191615</v>
      </c>
      <c r="H15" s="10">
        <v>8406</v>
      </c>
      <c r="I15" s="11">
        <v>1383</v>
      </c>
      <c r="J15" s="6">
        <f t="shared" si="4"/>
        <v>16.452533904354034</v>
      </c>
      <c r="K15" s="11">
        <v>1660</v>
      </c>
      <c r="L15" s="136">
        <f t="shared" si="7"/>
        <v>12.00289226319595</v>
      </c>
      <c r="M15" s="137">
        <v>410</v>
      </c>
      <c r="N15" s="118"/>
      <c r="O15" s="119"/>
      <c r="P15" s="118"/>
      <c r="Q15" s="9"/>
      <c r="R15" s="138">
        <v>0</v>
      </c>
      <c r="S15" s="139"/>
      <c r="T15" s="140"/>
      <c r="U15" s="140"/>
      <c r="V15" s="141"/>
      <c r="W15" s="130">
        <v>90</v>
      </c>
      <c r="X15" s="142"/>
      <c r="Y15" s="142"/>
      <c r="Z15" s="155"/>
      <c r="AA15" s="9"/>
      <c r="AB15" s="130">
        <v>410</v>
      </c>
      <c r="AC15" s="143">
        <v>120</v>
      </c>
      <c r="AD15" s="144">
        <f t="shared" si="5"/>
        <v>29.268292682926827</v>
      </c>
      <c r="AE15" s="143">
        <v>140</v>
      </c>
      <c r="AF15" s="145">
        <f>AE15/AC15*10</f>
        <v>11.666666666666668</v>
      </c>
      <c r="AG15" s="130">
        <v>487</v>
      </c>
      <c r="AH15" s="158"/>
      <c r="AI15" s="158"/>
      <c r="AJ15" s="158"/>
      <c r="AK15" s="9"/>
      <c r="AL15" s="130">
        <v>1015</v>
      </c>
      <c r="AM15" s="139"/>
      <c r="AN15" s="148">
        <f t="shared" si="6"/>
        <v>0</v>
      </c>
      <c r="AO15" s="139"/>
      <c r="AP15" s="136"/>
      <c r="AQ15" s="130">
        <v>1772</v>
      </c>
      <c r="AR15" s="156"/>
      <c r="AS15" s="156"/>
      <c r="AT15" s="156"/>
      <c r="AU15" s="9"/>
      <c r="AV15" s="150">
        <v>129</v>
      </c>
      <c r="AW15" s="156"/>
      <c r="AX15" s="156"/>
      <c r="AY15" s="156"/>
      <c r="AZ15" s="9"/>
      <c r="BA15" s="130">
        <v>440</v>
      </c>
      <c r="BB15" s="142"/>
      <c r="BC15" s="142"/>
      <c r="BD15" s="142"/>
      <c r="BE15" s="9"/>
      <c r="BF15" s="150">
        <v>0</v>
      </c>
      <c r="BG15" s="153"/>
      <c r="BH15" s="153"/>
      <c r="BI15" s="153"/>
      <c r="BJ15" s="9"/>
      <c r="BK15" s="150">
        <v>0</v>
      </c>
      <c r="BL15" s="156"/>
      <c r="BM15" s="156"/>
      <c r="BN15" s="156"/>
      <c r="BO15" s="9"/>
      <c r="BP15" s="159">
        <v>90</v>
      </c>
      <c r="BQ15" s="153"/>
      <c r="BR15" s="153"/>
      <c r="BS15" s="153"/>
      <c r="BT15" s="154"/>
      <c r="BU15" s="159">
        <v>80</v>
      </c>
      <c r="BV15" s="153"/>
      <c r="BW15" s="153"/>
      <c r="BX15" s="153"/>
      <c r="BY15" s="154"/>
      <c r="BZ15" s="133">
        <v>0</v>
      </c>
      <c r="CA15" s="153"/>
      <c r="CB15" s="153"/>
      <c r="CC15" s="153"/>
      <c r="CD15" s="154"/>
    </row>
    <row r="16" spans="1:82" s="54" customFormat="1" ht="15.75">
      <c r="A16" s="221" t="s">
        <v>21</v>
      </c>
      <c r="B16" s="392"/>
      <c r="C16" s="16">
        <f t="shared" si="0"/>
        <v>29740</v>
      </c>
      <c r="D16" s="7">
        <f t="shared" si="1"/>
        <v>4797</v>
      </c>
      <c r="E16" s="8">
        <f t="shared" si="8"/>
        <v>16.12979152656355</v>
      </c>
      <c r="F16" s="7">
        <f t="shared" si="2"/>
        <v>12210</v>
      </c>
      <c r="G16" s="9">
        <f t="shared" si="9"/>
        <v>25.45340838023765</v>
      </c>
      <c r="H16" s="10">
        <v>14934</v>
      </c>
      <c r="I16" s="11">
        <v>4587</v>
      </c>
      <c r="J16" s="6">
        <f t="shared" si="4"/>
        <v>30.71514664523905</v>
      </c>
      <c r="K16" s="11">
        <v>11685</v>
      </c>
      <c r="L16" s="136">
        <f t="shared" si="7"/>
        <v>25.474166121648135</v>
      </c>
      <c r="M16" s="137">
        <v>0</v>
      </c>
      <c r="N16" s="118"/>
      <c r="O16" s="6"/>
      <c r="P16" s="118"/>
      <c r="Q16" s="9"/>
      <c r="R16" s="138">
        <v>0</v>
      </c>
      <c r="S16" s="139"/>
      <c r="T16" s="140"/>
      <c r="U16" s="140"/>
      <c r="V16" s="141"/>
      <c r="W16" s="130">
        <v>0</v>
      </c>
      <c r="X16" s="142"/>
      <c r="Y16" s="142"/>
      <c r="Z16" s="155"/>
      <c r="AA16" s="9"/>
      <c r="AB16" s="130">
        <v>170</v>
      </c>
      <c r="AC16" s="156"/>
      <c r="AD16" s="144">
        <f t="shared" si="5"/>
        <v>0</v>
      </c>
      <c r="AE16" s="143"/>
      <c r="AF16" s="145"/>
      <c r="AG16" s="130">
        <v>500</v>
      </c>
      <c r="AH16" s="158"/>
      <c r="AI16" s="158"/>
      <c r="AJ16" s="158"/>
      <c r="AK16" s="9"/>
      <c r="AL16" s="130">
        <v>12571</v>
      </c>
      <c r="AM16" s="139">
        <v>210</v>
      </c>
      <c r="AN16" s="148">
        <f t="shared" si="6"/>
        <v>1.670511494710047</v>
      </c>
      <c r="AO16" s="139">
        <v>525</v>
      </c>
      <c r="AP16" s="136">
        <f>AO16/AM16*10</f>
        <v>25</v>
      </c>
      <c r="AQ16" s="130">
        <v>1470</v>
      </c>
      <c r="AR16" s="156"/>
      <c r="AS16" s="156"/>
      <c r="AT16" s="156"/>
      <c r="AU16" s="9"/>
      <c r="AV16" s="150">
        <v>0</v>
      </c>
      <c r="AW16" s="156"/>
      <c r="AX16" s="156"/>
      <c r="AY16" s="156"/>
      <c r="AZ16" s="9"/>
      <c r="BA16" s="130">
        <v>0</v>
      </c>
      <c r="BB16" s="142"/>
      <c r="BC16" s="142"/>
      <c r="BD16" s="142"/>
      <c r="BE16" s="9"/>
      <c r="BF16" s="150">
        <v>95</v>
      </c>
      <c r="BG16" s="153"/>
      <c r="BH16" s="153"/>
      <c r="BI16" s="153"/>
      <c r="BJ16" s="9"/>
      <c r="BK16" s="150">
        <v>0</v>
      </c>
      <c r="BL16" s="156"/>
      <c r="BM16" s="156"/>
      <c r="BN16" s="156"/>
      <c r="BO16" s="9"/>
      <c r="BP16" s="159">
        <v>0</v>
      </c>
      <c r="BQ16" s="153"/>
      <c r="BR16" s="153"/>
      <c r="BS16" s="153"/>
      <c r="BT16" s="154"/>
      <c r="BU16" s="159">
        <v>0</v>
      </c>
      <c r="BV16" s="153"/>
      <c r="BW16" s="153"/>
      <c r="BX16" s="153"/>
      <c r="BY16" s="154"/>
      <c r="BZ16" s="133">
        <v>0</v>
      </c>
      <c r="CA16" s="153"/>
      <c r="CB16" s="153"/>
      <c r="CC16" s="153"/>
      <c r="CD16" s="154"/>
    </row>
    <row r="17" spans="1:82" s="54" customFormat="1" ht="15.75">
      <c r="A17" s="221" t="s">
        <v>11</v>
      </c>
      <c r="B17" s="392"/>
      <c r="C17" s="16">
        <f t="shared" si="0"/>
        <v>15986</v>
      </c>
      <c r="D17" s="7">
        <f t="shared" si="1"/>
        <v>831</v>
      </c>
      <c r="E17" s="8">
        <f t="shared" si="8"/>
        <v>5.198298511197297</v>
      </c>
      <c r="F17" s="7">
        <f t="shared" si="2"/>
        <v>1112</v>
      </c>
      <c r="G17" s="9">
        <f t="shared" si="9"/>
        <v>13.381468110709989</v>
      </c>
      <c r="H17" s="10">
        <v>5962</v>
      </c>
      <c r="I17" s="11">
        <v>831</v>
      </c>
      <c r="J17" s="6">
        <f t="shared" si="4"/>
        <v>13.938275746393828</v>
      </c>
      <c r="K17" s="11">
        <v>1112</v>
      </c>
      <c r="L17" s="136">
        <f t="shared" si="7"/>
        <v>13.381468110709989</v>
      </c>
      <c r="M17" s="137">
        <v>0</v>
      </c>
      <c r="N17" s="118"/>
      <c r="O17" s="6"/>
      <c r="P17" s="118"/>
      <c r="Q17" s="9"/>
      <c r="R17" s="138">
        <v>0</v>
      </c>
      <c r="S17" s="139"/>
      <c r="T17" s="140"/>
      <c r="U17" s="140"/>
      <c r="V17" s="141"/>
      <c r="W17" s="130">
        <v>0</v>
      </c>
      <c r="X17" s="142"/>
      <c r="Y17" s="142"/>
      <c r="Z17" s="155"/>
      <c r="AA17" s="9"/>
      <c r="AB17" s="130">
        <v>365</v>
      </c>
      <c r="AC17" s="156"/>
      <c r="AD17" s="144">
        <f t="shared" si="5"/>
        <v>0</v>
      </c>
      <c r="AE17" s="156"/>
      <c r="AF17" s="157"/>
      <c r="AG17" s="130">
        <v>4273</v>
      </c>
      <c r="AH17" s="158"/>
      <c r="AI17" s="158"/>
      <c r="AJ17" s="158"/>
      <c r="AK17" s="9"/>
      <c r="AL17" s="130">
        <v>4117</v>
      </c>
      <c r="AM17" s="139"/>
      <c r="AN17" s="148">
        <f t="shared" si="6"/>
        <v>0</v>
      </c>
      <c r="AO17" s="139"/>
      <c r="AP17" s="136"/>
      <c r="AQ17" s="130">
        <v>786</v>
      </c>
      <c r="AR17" s="156"/>
      <c r="AS17" s="156"/>
      <c r="AT17" s="156"/>
      <c r="AU17" s="9"/>
      <c r="AV17" s="150">
        <v>0</v>
      </c>
      <c r="AW17" s="156"/>
      <c r="AX17" s="156"/>
      <c r="AY17" s="156"/>
      <c r="AZ17" s="9"/>
      <c r="BA17" s="130">
        <v>0</v>
      </c>
      <c r="BB17" s="142"/>
      <c r="BC17" s="142"/>
      <c r="BD17" s="142"/>
      <c r="BE17" s="9"/>
      <c r="BF17" s="150">
        <v>423</v>
      </c>
      <c r="BG17" s="153"/>
      <c r="BH17" s="153"/>
      <c r="BI17" s="153"/>
      <c r="BJ17" s="9"/>
      <c r="BK17" s="150">
        <v>0</v>
      </c>
      <c r="BL17" s="156"/>
      <c r="BM17" s="156"/>
      <c r="BN17" s="156"/>
      <c r="BO17" s="9"/>
      <c r="BP17" s="159">
        <v>60</v>
      </c>
      <c r="BQ17" s="153"/>
      <c r="BR17" s="153"/>
      <c r="BS17" s="153"/>
      <c r="BT17" s="154"/>
      <c r="BU17" s="159">
        <v>0</v>
      </c>
      <c r="BV17" s="153"/>
      <c r="BW17" s="153"/>
      <c r="BX17" s="153"/>
      <c r="BY17" s="154"/>
      <c r="BZ17" s="133">
        <v>0</v>
      </c>
      <c r="CA17" s="153"/>
      <c r="CB17" s="153"/>
      <c r="CC17" s="153"/>
      <c r="CD17" s="154"/>
    </row>
    <row r="18" spans="1:82" s="54" customFormat="1" ht="18" customHeight="1">
      <c r="A18" s="221" t="s">
        <v>12</v>
      </c>
      <c r="B18" s="392">
        <v>50</v>
      </c>
      <c r="C18" s="16">
        <f t="shared" si="0"/>
        <v>21645</v>
      </c>
      <c r="D18" s="7">
        <f t="shared" si="1"/>
        <v>2048</v>
      </c>
      <c r="E18" s="8">
        <f t="shared" si="8"/>
        <v>9.461769461769462</v>
      </c>
      <c r="F18" s="7">
        <f t="shared" si="2"/>
        <v>2894</v>
      </c>
      <c r="G18" s="9">
        <f t="shared" si="9"/>
        <v>14.130859375</v>
      </c>
      <c r="H18" s="10">
        <v>9284</v>
      </c>
      <c r="I18" s="11">
        <v>1998</v>
      </c>
      <c r="J18" s="6">
        <f t="shared" si="4"/>
        <v>21.52089616544593</v>
      </c>
      <c r="K18" s="11">
        <v>2824</v>
      </c>
      <c r="L18" s="136">
        <f t="shared" si="7"/>
        <v>14.134134134134133</v>
      </c>
      <c r="M18" s="137">
        <v>757</v>
      </c>
      <c r="N18" s="118"/>
      <c r="O18" s="6"/>
      <c r="P18" s="118"/>
      <c r="Q18" s="9"/>
      <c r="R18" s="138">
        <v>270</v>
      </c>
      <c r="S18" s="139"/>
      <c r="T18" s="140"/>
      <c r="U18" s="140"/>
      <c r="V18" s="141"/>
      <c r="W18" s="130">
        <v>0</v>
      </c>
      <c r="X18" s="142"/>
      <c r="Y18" s="142"/>
      <c r="Z18" s="155"/>
      <c r="AA18" s="9"/>
      <c r="AB18" s="130">
        <v>10</v>
      </c>
      <c r="AC18" s="156"/>
      <c r="AD18" s="144">
        <f t="shared" si="5"/>
        <v>0</v>
      </c>
      <c r="AE18" s="156"/>
      <c r="AF18" s="157"/>
      <c r="AG18" s="130">
        <v>2062</v>
      </c>
      <c r="AH18" s="158"/>
      <c r="AI18" s="158"/>
      <c r="AJ18" s="158"/>
      <c r="AK18" s="9"/>
      <c r="AL18" s="130">
        <v>5712</v>
      </c>
      <c r="AM18" s="139">
        <v>50</v>
      </c>
      <c r="AN18" s="148">
        <f t="shared" si="6"/>
        <v>0.8753501400560224</v>
      </c>
      <c r="AO18" s="139">
        <v>70</v>
      </c>
      <c r="AP18" s="136"/>
      <c r="AQ18" s="130">
        <v>1867</v>
      </c>
      <c r="AR18" s="156"/>
      <c r="AS18" s="156"/>
      <c r="AT18" s="156"/>
      <c r="AU18" s="9"/>
      <c r="AV18" s="150">
        <v>0</v>
      </c>
      <c r="AW18" s="156"/>
      <c r="AX18" s="156"/>
      <c r="AY18" s="156"/>
      <c r="AZ18" s="9"/>
      <c r="BA18" s="130">
        <v>317</v>
      </c>
      <c r="BB18" s="142"/>
      <c r="BC18" s="142"/>
      <c r="BD18" s="142"/>
      <c r="BE18" s="9"/>
      <c r="BF18" s="150">
        <v>221</v>
      </c>
      <c r="BG18" s="153"/>
      <c r="BH18" s="153"/>
      <c r="BI18" s="153"/>
      <c r="BJ18" s="9"/>
      <c r="BK18" s="150">
        <v>0</v>
      </c>
      <c r="BL18" s="156"/>
      <c r="BM18" s="156"/>
      <c r="BN18" s="156"/>
      <c r="BO18" s="9"/>
      <c r="BP18" s="159">
        <v>0</v>
      </c>
      <c r="BQ18" s="153"/>
      <c r="BR18" s="153"/>
      <c r="BS18" s="153"/>
      <c r="BT18" s="154"/>
      <c r="BU18" s="159">
        <v>0</v>
      </c>
      <c r="BV18" s="153"/>
      <c r="BW18" s="153"/>
      <c r="BX18" s="153"/>
      <c r="BY18" s="154"/>
      <c r="BZ18" s="133">
        <v>1145</v>
      </c>
      <c r="CA18" s="134"/>
      <c r="CB18" s="134"/>
      <c r="CC18" s="134"/>
      <c r="CD18" s="135"/>
    </row>
    <row r="19" spans="1:82" s="54" customFormat="1" ht="15.75">
      <c r="A19" s="221" t="s">
        <v>22</v>
      </c>
      <c r="B19" s="392"/>
      <c r="C19" s="16">
        <f t="shared" si="0"/>
        <v>31513</v>
      </c>
      <c r="D19" s="7">
        <f t="shared" si="1"/>
        <v>320</v>
      </c>
      <c r="E19" s="8">
        <f t="shared" si="8"/>
        <v>1.0154539396439564</v>
      </c>
      <c r="F19" s="7">
        <f t="shared" si="2"/>
        <v>538</v>
      </c>
      <c r="G19" s="9">
        <f t="shared" si="9"/>
        <v>16.8125</v>
      </c>
      <c r="H19" s="10">
        <v>15297</v>
      </c>
      <c r="I19" s="11">
        <v>320</v>
      </c>
      <c r="J19" s="6">
        <f t="shared" si="4"/>
        <v>2.091913447081127</v>
      </c>
      <c r="K19" s="11">
        <v>538</v>
      </c>
      <c r="L19" s="136">
        <f t="shared" si="7"/>
        <v>16.8125</v>
      </c>
      <c r="M19" s="137">
        <v>175</v>
      </c>
      <c r="N19" s="118"/>
      <c r="O19" s="6"/>
      <c r="P19" s="118"/>
      <c r="Q19" s="151"/>
      <c r="R19" s="138">
        <v>0</v>
      </c>
      <c r="S19" s="139"/>
      <c r="T19" s="140"/>
      <c r="U19" s="140"/>
      <c r="V19" s="141"/>
      <c r="W19" s="130">
        <v>0</v>
      </c>
      <c r="X19" s="142"/>
      <c r="Y19" s="142"/>
      <c r="Z19" s="11"/>
      <c r="AA19" s="9"/>
      <c r="AB19" s="130">
        <v>574</v>
      </c>
      <c r="AC19" s="143"/>
      <c r="AD19" s="144">
        <f t="shared" si="5"/>
        <v>0</v>
      </c>
      <c r="AE19" s="143"/>
      <c r="AF19" s="145"/>
      <c r="AG19" s="130">
        <v>1441</v>
      </c>
      <c r="AH19" s="146"/>
      <c r="AI19" s="146"/>
      <c r="AJ19" s="146"/>
      <c r="AK19" s="149"/>
      <c r="AL19" s="130">
        <v>11829</v>
      </c>
      <c r="AM19" s="147"/>
      <c r="AN19" s="148">
        <f t="shared" si="6"/>
        <v>0</v>
      </c>
      <c r="AO19" s="147"/>
      <c r="AP19" s="136"/>
      <c r="AQ19" s="130">
        <v>802</v>
      </c>
      <c r="AR19" s="143"/>
      <c r="AS19" s="143"/>
      <c r="AT19" s="143"/>
      <c r="AU19" s="149"/>
      <c r="AV19" s="150">
        <v>0</v>
      </c>
      <c r="AW19" s="143"/>
      <c r="AX19" s="143"/>
      <c r="AY19" s="143"/>
      <c r="AZ19" s="149"/>
      <c r="BA19" s="130">
        <v>327</v>
      </c>
      <c r="BB19" s="142"/>
      <c r="BC19" s="142"/>
      <c r="BD19" s="142"/>
      <c r="BE19" s="151"/>
      <c r="BF19" s="150">
        <v>650</v>
      </c>
      <c r="BG19" s="134"/>
      <c r="BH19" s="134"/>
      <c r="BI19" s="134"/>
      <c r="BJ19" s="149"/>
      <c r="BK19" s="150">
        <v>418</v>
      </c>
      <c r="BL19" s="143"/>
      <c r="BM19" s="143"/>
      <c r="BN19" s="143"/>
      <c r="BO19" s="149"/>
      <c r="BP19" s="152">
        <v>0</v>
      </c>
      <c r="BQ19" s="134"/>
      <c r="BR19" s="134"/>
      <c r="BS19" s="134"/>
      <c r="BT19" s="135"/>
      <c r="BU19" s="152">
        <v>0</v>
      </c>
      <c r="BV19" s="134"/>
      <c r="BW19" s="134"/>
      <c r="BX19" s="134"/>
      <c r="BY19" s="135"/>
      <c r="BZ19" s="133">
        <v>0</v>
      </c>
      <c r="CA19" s="134"/>
      <c r="CB19" s="134"/>
      <c r="CC19" s="134"/>
      <c r="CD19" s="135"/>
    </row>
    <row r="20" spans="1:82" s="54" customFormat="1" ht="15.75">
      <c r="A20" s="221" t="s">
        <v>23</v>
      </c>
      <c r="B20" s="392">
        <v>270</v>
      </c>
      <c r="C20" s="16">
        <f t="shared" si="0"/>
        <v>39200</v>
      </c>
      <c r="D20" s="7">
        <f t="shared" si="1"/>
        <v>1824</v>
      </c>
      <c r="E20" s="8">
        <f t="shared" si="8"/>
        <v>4.653061224489797</v>
      </c>
      <c r="F20" s="7">
        <f t="shared" si="2"/>
        <v>4088</v>
      </c>
      <c r="G20" s="9">
        <f t="shared" si="9"/>
        <v>22.412280701754387</v>
      </c>
      <c r="H20" s="10">
        <v>5462</v>
      </c>
      <c r="I20" s="11"/>
      <c r="J20" s="6">
        <f t="shared" si="4"/>
        <v>0</v>
      </c>
      <c r="K20" s="11"/>
      <c r="L20" s="136"/>
      <c r="M20" s="137">
        <v>0</v>
      </c>
      <c r="N20" s="118"/>
      <c r="O20" s="119"/>
      <c r="P20" s="118"/>
      <c r="Q20" s="9"/>
      <c r="R20" s="138">
        <v>0</v>
      </c>
      <c r="S20" s="139"/>
      <c r="T20" s="140"/>
      <c r="U20" s="140"/>
      <c r="V20" s="141"/>
      <c r="W20" s="130">
        <v>0</v>
      </c>
      <c r="X20" s="142"/>
      <c r="Y20" s="142"/>
      <c r="Z20" s="11"/>
      <c r="AA20" s="9"/>
      <c r="AB20" s="130">
        <v>13200</v>
      </c>
      <c r="AC20" s="143">
        <v>1824</v>
      </c>
      <c r="AD20" s="144">
        <f>AC20/AB20*100</f>
        <v>13.818181818181818</v>
      </c>
      <c r="AE20" s="143">
        <v>4088</v>
      </c>
      <c r="AF20" s="157">
        <f>AE20/AC20*10</f>
        <v>22.412280701754387</v>
      </c>
      <c r="AG20" s="130">
        <v>12040</v>
      </c>
      <c r="AH20" s="146"/>
      <c r="AI20" s="146"/>
      <c r="AJ20" s="146"/>
      <c r="AK20" s="149"/>
      <c r="AL20" s="130">
        <v>7099</v>
      </c>
      <c r="AM20" s="147"/>
      <c r="AN20" s="148">
        <f t="shared" si="6"/>
        <v>0</v>
      </c>
      <c r="AO20" s="147"/>
      <c r="AP20" s="136"/>
      <c r="AQ20" s="130">
        <v>1252</v>
      </c>
      <c r="AR20" s="143"/>
      <c r="AS20" s="143"/>
      <c r="AT20" s="143"/>
      <c r="AU20" s="149"/>
      <c r="AV20" s="150">
        <v>50</v>
      </c>
      <c r="AW20" s="143"/>
      <c r="AX20" s="143"/>
      <c r="AY20" s="143"/>
      <c r="AZ20" s="149"/>
      <c r="BA20" s="130">
        <v>0</v>
      </c>
      <c r="BB20" s="142"/>
      <c r="BC20" s="142"/>
      <c r="BD20" s="142"/>
      <c r="BE20" s="151"/>
      <c r="BF20" s="150">
        <v>97</v>
      </c>
      <c r="BG20" s="134"/>
      <c r="BH20" s="134"/>
      <c r="BI20" s="134"/>
      <c r="BJ20" s="149"/>
      <c r="BK20" s="150">
        <v>0</v>
      </c>
      <c r="BL20" s="143"/>
      <c r="BM20" s="143"/>
      <c r="BN20" s="143"/>
      <c r="BO20" s="149"/>
      <c r="BP20" s="152">
        <v>0</v>
      </c>
      <c r="BQ20" s="134"/>
      <c r="BR20" s="134"/>
      <c r="BS20" s="134"/>
      <c r="BT20" s="135"/>
      <c r="BU20" s="152">
        <v>0</v>
      </c>
      <c r="BV20" s="134"/>
      <c r="BW20" s="134"/>
      <c r="BX20" s="134"/>
      <c r="BY20" s="135"/>
      <c r="BZ20" s="133">
        <v>0</v>
      </c>
      <c r="CA20" s="134"/>
      <c r="CB20" s="134"/>
      <c r="CC20" s="134"/>
      <c r="CD20" s="135"/>
    </row>
    <row r="21" spans="1:82" s="54" customFormat="1" ht="15.75">
      <c r="A21" s="221" t="s">
        <v>13</v>
      </c>
      <c r="B21" s="392"/>
      <c r="C21" s="16">
        <f t="shared" si="0"/>
        <v>18678</v>
      </c>
      <c r="D21" s="7">
        <f t="shared" si="1"/>
        <v>180</v>
      </c>
      <c r="E21" s="8">
        <f t="shared" si="8"/>
        <v>0.9637006103437198</v>
      </c>
      <c r="F21" s="7">
        <f t="shared" si="2"/>
        <v>192</v>
      </c>
      <c r="G21" s="9">
        <f t="shared" si="9"/>
        <v>10.666666666666666</v>
      </c>
      <c r="H21" s="10">
        <v>7298</v>
      </c>
      <c r="I21" s="11">
        <v>180</v>
      </c>
      <c r="J21" s="6">
        <f t="shared" si="4"/>
        <v>2.466429158673609</v>
      </c>
      <c r="K21" s="11">
        <v>192</v>
      </c>
      <c r="L21" s="136">
        <f t="shared" si="7"/>
        <v>10.666666666666666</v>
      </c>
      <c r="M21" s="137">
        <v>579</v>
      </c>
      <c r="N21" s="118"/>
      <c r="O21" s="6"/>
      <c r="P21" s="118"/>
      <c r="Q21" s="9"/>
      <c r="R21" s="138">
        <v>0</v>
      </c>
      <c r="S21" s="139"/>
      <c r="T21" s="140"/>
      <c r="U21" s="140"/>
      <c r="V21" s="141"/>
      <c r="W21" s="130">
        <v>0</v>
      </c>
      <c r="X21" s="142"/>
      <c r="Y21" s="142"/>
      <c r="Z21" s="11"/>
      <c r="AA21" s="9"/>
      <c r="AB21" s="130">
        <v>1715</v>
      </c>
      <c r="AC21" s="143"/>
      <c r="AD21" s="144">
        <f t="shared" si="5"/>
        <v>0</v>
      </c>
      <c r="AE21" s="143"/>
      <c r="AF21" s="157"/>
      <c r="AG21" s="130">
        <v>5705</v>
      </c>
      <c r="AH21" s="146"/>
      <c r="AI21" s="146"/>
      <c r="AJ21" s="146"/>
      <c r="AK21" s="149"/>
      <c r="AL21" s="130">
        <v>1941</v>
      </c>
      <c r="AM21" s="147"/>
      <c r="AN21" s="148">
        <f t="shared" si="6"/>
        <v>0</v>
      </c>
      <c r="AO21" s="147"/>
      <c r="AP21" s="136"/>
      <c r="AQ21" s="130">
        <v>1229</v>
      </c>
      <c r="AR21" s="143"/>
      <c r="AS21" s="143"/>
      <c r="AT21" s="143"/>
      <c r="AU21" s="149"/>
      <c r="AV21" s="150">
        <v>0</v>
      </c>
      <c r="AW21" s="143"/>
      <c r="AX21" s="143"/>
      <c r="AY21" s="143"/>
      <c r="AZ21" s="149"/>
      <c r="BA21" s="130">
        <v>0</v>
      </c>
      <c r="BB21" s="142"/>
      <c r="BC21" s="142"/>
      <c r="BD21" s="142"/>
      <c r="BE21" s="151"/>
      <c r="BF21" s="150">
        <v>60</v>
      </c>
      <c r="BG21" s="134"/>
      <c r="BH21" s="134"/>
      <c r="BI21" s="134"/>
      <c r="BJ21" s="149"/>
      <c r="BK21" s="150">
        <v>151</v>
      </c>
      <c r="BL21" s="143"/>
      <c r="BM21" s="143"/>
      <c r="BN21" s="143"/>
      <c r="BO21" s="149"/>
      <c r="BP21" s="152">
        <v>0</v>
      </c>
      <c r="BQ21" s="134"/>
      <c r="BR21" s="134"/>
      <c r="BS21" s="134"/>
      <c r="BT21" s="135"/>
      <c r="BU21" s="152">
        <v>0</v>
      </c>
      <c r="BV21" s="134"/>
      <c r="BW21" s="134"/>
      <c r="BX21" s="134"/>
      <c r="BY21" s="135"/>
      <c r="BZ21" s="133">
        <v>0</v>
      </c>
      <c r="CA21" s="153"/>
      <c r="CB21" s="153"/>
      <c r="CC21" s="153"/>
      <c r="CD21" s="154"/>
    </row>
    <row r="22" spans="1:82" s="54" customFormat="1" ht="15.75">
      <c r="A22" s="221" t="s">
        <v>14</v>
      </c>
      <c r="B22" s="392">
        <v>398</v>
      </c>
      <c r="C22" s="16">
        <f t="shared" si="0"/>
        <v>46918</v>
      </c>
      <c r="D22" s="7">
        <f t="shared" si="1"/>
        <v>1705</v>
      </c>
      <c r="E22" s="8">
        <f t="shared" si="8"/>
        <v>3.633999744234622</v>
      </c>
      <c r="F22" s="7">
        <f t="shared" si="2"/>
        <v>2615</v>
      </c>
      <c r="G22" s="9">
        <f t="shared" si="9"/>
        <v>15.33724340175953</v>
      </c>
      <c r="H22" s="10">
        <v>19438</v>
      </c>
      <c r="I22" s="11">
        <v>358</v>
      </c>
      <c r="J22" s="6">
        <f t="shared" si="4"/>
        <v>1.8417532667969958</v>
      </c>
      <c r="K22" s="11">
        <v>550</v>
      </c>
      <c r="L22" s="136">
        <f t="shared" si="7"/>
        <v>15.363128491620113</v>
      </c>
      <c r="M22" s="137">
        <v>819</v>
      </c>
      <c r="N22" s="118"/>
      <c r="O22" s="6"/>
      <c r="P22" s="118"/>
      <c r="Q22" s="9"/>
      <c r="R22" s="138">
        <v>0</v>
      </c>
      <c r="S22" s="139"/>
      <c r="T22" s="140"/>
      <c r="U22" s="140"/>
      <c r="V22" s="141"/>
      <c r="W22" s="161">
        <v>0</v>
      </c>
      <c r="X22" s="162"/>
      <c r="Y22" s="162"/>
      <c r="Z22" s="11"/>
      <c r="AA22" s="9"/>
      <c r="AB22" s="130">
        <v>2617</v>
      </c>
      <c r="AC22" s="143">
        <v>1347</v>
      </c>
      <c r="AD22" s="144">
        <f t="shared" si="5"/>
        <v>51.471150171952615</v>
      </c>
      <c r="AE22" s="153">
        <v>2065</v>
      </c>
      <c r="AF22" s="157">
        <f>AE22/AC22*10</f>
        <v>15.330363771343727</v>
      </c>
      <c r="AG22" s="130">
        <v>10655</v>
      </c>
      <c r="AH22" s="158"/>
      <c r="AI22" s="158"/>
      <c r="AJ22" s="158"/>
      <c r="AK22" s="9"/>
      <c r="AL22" s="130">
        <v>9511</v>
      </c>
      <c r="AM22" s="139"/>
      <c r="AN22" s="148">
        <f t="shared" si="6"/>
        <v>0</v>
      </c>
      <c r="AO22" s="139"/>
      <c r="AP22" s="136"/>
      <c r="AQ22" s="130">
        <v>2182</v>
      </c>
      <c r="AR22" s="156"/>
      <c r="AS22" s="156"/>
      <c r="AT22" s="156"/>
      <c r="AU22" s="9"/>
      <c r="AV22" s="150">
        <v>160</v>
      </c>
      <c r="AW22" s="156"/>
      <c r="AX22" s="156"/>
      <c r="AY22" s="156"/>
      <c r="AZ22" s="9"/>
      <c r="BA22" s="130">
        <v>182</v>
      </c>
      <c r="BB22" s="142"/>
      <c r="BC22" s="142"/>
      <c r="BD22" s="142"/>
      <c r="BE22" s="9"/>
      <c r="BF22" s="150">
        <v>758</v>
      </c>
      <c r="BG22" s="153"/>
      <c r="BH22" s="153"/>
      <c r="BI22" s="153"/>
      <c r="BJ22" s="9"/>
      <c r="BK22" s="150">
        <v>426</v>
      </c>
      <c r="BL22" s="156"/>
      <c r="BM22" s="156"/>
      <c r="BN22" s="156"/>
      <c r="BO22" s="9"/>
      <c r="BP22" s="159">
        <v>0</v>
      </c>
      <c r="BQ22" s="153"/>
      <c r="BR22" s="153"/>
      <c r="BS22" s="153"/>
      <c r="BT22" s="154"/>
      <c r="BU22" s="159">
        <v>170</v>
      </c>
      <c r="BV22" s="153"/>
      <c r="BW22" s="153"/>
      <c r="BX22" s="153"/>
      <c r="BY22" s="154"/>
      <c r="BZ22" s="133">
        <v>0</v>
      </c>
      <c r="CA22" s="134"/>
      <c r="CB22" s="134"/>
      <c r="CC22" s="134"/>
      <c r="CD22" s="135"/>
    </row>
    <row r="23" spans="1:82" s="54" customFormat="1" ht="15.75">
      <c r="A23" s="221" t="s">
        <v>24</v>
      </c>
      <c r="B23" s="392">
        <v>240</v>
      </c>
      <c r="C23" s="16">
        <f t="shared" si="0"/>
        <v>57309</v>
      </c>
      <c r="D23" s="7">
        <f t="shared" si="1"/>
        <v>240</v>
      </c>
      <c r="E23" s="8">
        <f t="shared" si="8"/>
        <v>0.41878239020049207</v>
      </c>
      <c r="F23" s="7">
        <f t="shared" si="2"/>
        <v>781</v>
      </c>
      <c r="G23" s="9">
        <f t="shared" si="9"/>
        <v>32.54166666666667</v>
      </c>
      <c r="H23" s="10">
        <v>11690</v>
      </c>
      <c r="I23" s="11">
        <v>240</v>
      </c>
      <c r="J23" s="6">
        <f t="shared" si="4"/>
        <v>2.0530367835757057</v>
      </c>
      <c r="K23" s="11">
        <v>781</v>
      </c>
      <c r="L23" s="136">
        <f t="shared" si="7"/>
        <v>32.54166666666667</v>
      </c>
      <c r="M23" s="137">
        <v>0</v>
      </c>
      <c r="N23" s="118"/>
      <c r="O23" s="6"/>
      <c r="P23" s="118"/>
      <c r="Q23" s="9"/>
      <c r="R23" s="138">
        <v>0</v>
      </c>
      <c r="S23" s="139"/>
      <c r="T23" s="140"/>
      <c r="U23" s="140"/>
      <c r="V23" s="141"/>
      <c r="W23" s="130">
        <v>0</v>
      </c>
      <c r="X23" s="142"/>
      <c r="Y23" s="142"/>
      <c r="Z23" s="11"/>
      <c r="AA23" s="9"/>
      <c r="AB23" s="130">
        <v>909</v>
      </c>
      <c r="AC23" s="143"/>
      <c r="AD23" s="144">
        <f t="shared" si="5"/>
        <v>0</v>
      </c>
      <c r="AE23" s="143"/>
      <c r="AF23" s="157"/>
      <c r="AG23" s="130">
        <v>28086</v>
      </c>
      <c r="AH23" s="146"/>
      <c r="AI23" s="146"/>
      <c r="AJ23" s="146"/>
      <c r="AK23" s="9"/>
      <c r="AL23" s="130">
        <v>14642</v>
      </c>
      <c r="AM23" s="147"/>
      <c r="AN23" s="148">
        <f t="shared" si="6"/>
        <v>0</v>
      </c>
      <c r="AO23" s="147"/>
      <c r="AP23" s="136"/>
      <c r="AQ23" s="130">
        <v>858</v>
      </c>
      <c r="AR23" s="143"/>
      <c r="AS23" s="143"/>
      <c r="AT23" s="143"/>
      <c r="AU23" s="149"/>
      <c r="AV23" s="150">
        <v>35</v>
      </c>
      <c r="AW23" s="143"/>
      <c r="AX23" s="143"/>
      <c r="AY23" s="143"/>
      <c r="AZ23" s="149"/>
      <c r="BA23" s="130">
        <v>0</v>
      </c>
      <c r="BB23" s="142"/>
      <c r="BC23" s="142"/>
      <c r="BD23" s="142"/>
      <c r="BE23" s="151"/>
      <c r="BF23" s="150">
        <v>168</v>
      </c>
      <c r="BG23" s="134"/>
      <c r="BH23" s="134"/>
      <c r="BI23" s="134"/>
      <c r="BJ23" s="149"/>
      <c r="BK23" s="150">
        <v>0</v>
      </c>
      <c r="BL23" s="143"/>
      <c r="BM23" s="143"/>
      <c r="BN23" s="143"/>
      <c r="BO23" s="149"/>
      <c r="BP23" s="152">
        <v>0</v>
      </c>
      <c r="BQ23" s="134"/>
      <c r="BR23" s="134"/>
      <c r="BS23" s="134"/>
      <c r="BT23" s="135"/>
      <c r="BU23" s="152">
        <v>921</v>
      </c>
      <c r="BV23" s="134"/>
      <c r="BW23" s="134"/>
      <c r="BX23" s="134"/>
      <c r="BY23" s="135"/>
      <c r="BZ23" s="133">
        <v>0</v>
      </c>
      <c r="CA23" s="134"/>
      <c r="CB23" s="134"/>
      <c r="CC23" s="134"/>
      <c r="CD23" s="135"/>
    </row>
    <row r="24" spans="1:82" s="54" customFormat="1" ht="16.5" thickBot="1">
      <c r="A24" s="222" t="s">
        <v>15</v>
      </c>
      <c r="B24" s="393">
        <v>1565</v>
      </c>
      <c r="C24" s="35">
        <f t="shared" si="0"/>
        <v>52954</v>
      </c>
      <c r="D24" s="36">
        <f t="shared" si="1"/>
        <v>6027</v>
      </c>
      <c r="E24" s="37">
        <f>D24/C24*100</f>
        <v>11.381576462590171</v>
      </c>
      <c r="F24" s="36">
        <f t="shared" si="2"/>
        <v>16831</v>
      </c>
      <c r="G24" s="38">
        <f>F24/D24*10</f>
        <v>27.92599966815995</v>
      </c>
      <c r="H24" s="39">
        <v>23568</v>
      </c>
      <c r="I24" s="40">
        <v>5757</v>
      </c>
      <c r="J24" s="41">
        <f>I24/H24*100</f>
        <v>24.427189409368637</v>
      </c>
      <c r="K24" s="40">
        <v>16592</v>
      </c>
      <c r="L24" s="163">
        <f>K24/I24*10</f>
        <v>28.820566267153033</v>
      </c>
      <c r="M24" s="348">
        <v>2489</v>
      </c>
      <c r="N24" s="349">
        <v>220</v>
      </c>
      <c r="O24" s="350">
        <f>N24/M24*100</f>
        <v>8.8388911209321</v>
      </c>
      <c r="P24" s="349">
        <v>139</v>
      </c>
      <c r="Q24" s="351">
        <f>P24/N24*10</f>
        <v>6.318181818181818</v>
      </c>
      <c r="R24" s="138">
        <v>10</v>
      </c>
      <c r="S24" s="139"/>
      <c r="T24" s="140"/>
      <c r="U24" s="140"/>
      <c r="V24" s="141"/>
      <c r="W24" s="130">
        <v>0</v>
      </c>
      <c r="X24" s="142"/>
      <c r="Y24" s="142"/>
      <c r="Z24" s="11"/>
      <c r="AA24" s="9"/>
      <c r="AB24" s="164">
        <v>772</v>
      </c>
      <c r="AC24" s="165">
        <v>50</v>
      </c>
      <c r="AD24" s="144">
        <f t="shared" si="5"/>
        <v>6.476683937823833</v>
      </c>
      <c r="AE24" s="165">
        <v>100</v>
      </c>
      <c r="AF24" s="166"/>
      <c r="AG24" s="130">
        <v>1807</v>
      </c>
      <c r="AH24" s="146"/>
      <c r="AI24" s="146"/>
      <c r="AJ24" s="146"/>
      <c r="AK24" s="9"/>
      <c r="AL24" s="164">
        <v>19650</v>
      </c>
      <c r="AM24" s="167"/>
      <c r="AN24" s="168">
        <f t="shared" si="6"/>
        <v>0</v>
      </c>
      <c r="AO24" s="167"/>
      <c r="AP24" s="136"/>
      <c r="AQ24" s="130">
        <v>1214</v>
      </c>
      <c r="AR24" s="143"/>
      <c r="AS24" s="143"/>
      <c r="AT24" s="143"/>
      <c r="AU24" s="149"/>
      <c r="AV24" s="150">
        <v>2468</v>
      </c>
      <c r="AW24" s="143"/>
      <c r="AX24" s="143"/>
      <c r="AY24" s="143"/>
      <c r="AZ24" s="149"/>
      <c r="BA24" s="130">
        <v>151</v>
      </c>
      <c r="BB24" s="142"/>
      <c r="BC24" s="142"/>
      <c r="BD24" s="142"/>
      <c r="BE24" s="151"/>
      <c r="BF24" s="150">
        <v>410</v>
      </c>
      <c r="BG24" s="134"/>
      <c r="BH24" s="134"/>
      <c r="BI24" s="134"/>
      <c r="BJ24" s="149"/>
      <c r="BK24" s="150">
        <v>340</v>
      </c>
      <c r="BL24" s="143"/>
      <c r="BM24" s="143"/>
      <c r="BN24" s="143"/>
      <c r="BO24" s="149"/>
      <c r="BP24" s="152">
        <v>0</v>
      </c>
      <c r="BQ24" s="134"/>
      <c r="BR24" s="134"/>
      <c r="BS24" s="134"/>
      <c r="BT24" s="135"/>
      <c r="BU24" s="152">
        <v>75</v>
      </c>
      <c r="BV24" s="134"/>
      <c r="BW24" s="134"/>
      <c r="BX24" s="134"/>
      <c r="BY24" s="135"/>
      <c r="BZ24" s="133">
        <v>0</v>
      </c>
      <c r="CA24" s="169"/>
      <c r="CB24" s="169"/>
      <c r="CC24" s="169"/>
      <c r="CD24" s="170"/>
    </row>
    <row r="25" spans="1:82" s="54" customFormat="1" ht="16.5" thickBot="1">
      <c r="A25" s="171" t="s">
        <v>26</v>
      </c>
      <c r="B25" s="172">
        <f>SUM(B4:B24)</f>
        <v>5224</v>
      </c>
      <c r="C25" s="173">
        <f>SUM(H25+M25+R25+W25+AB25+AG25+AL25+AQ25+AV25+BA25+BF25+BK25+BP25+BU25+BZ25)</f>
        <v>633259</v>
      </c>
      <c r="D25" s="173">
        <f>SUM(D4:D24)</f>
        <v>41446</v>
      </c>
      <c r="E25" s="174">
        <f>D25/C25*100</f>
        <v>6.544873424617731</v>
      </c>
      <c r="F25" s="173">
        <f>SUM(F4:F24)</f>
        <v>89836</v>
      </c>
      <c r="G25" s="175">
        <f>F25/D25*10</f>
        <v>21.675433093664044</v>
      </c>
      <c r="H25" s="176">
        <f>SUM(H4:H24)</f>
        <v>252592</v>
      </c>
      <c r="I25" s="173">
        <f>SUM(I4:I24)</f>
        <v>36229</v>
      </c>
      <c r="J25" s="177">
        <f>I25/H25*100</f>
        <v>14.342892886552228</v>
      </c>
      <c r="K25" s="173">
        <f>SUM(K4:K24)</f>
        <v>79952</v>
      </c>
      <c r="L25" s="178">
        <f>K25/I25*10</f>
        <v>22.068508653288802</v>
      </c>
      <c r="M25" s="187">
        <f>SUM(M4:M24)</f>
        <v>11177</v>
      </c>
      <c r="N25" s="173">
        <f>SUM(N4:N24)</f>
        <v>599</v>
      </c>
      <c r="O25" s="177">
        <f>N25/M25*100</f>
        <v>5.359219826429274</v>
      </c>
      <c r="P25" s="173">
        <f>SUM(P4:P24)</f>
        <v>1230</v>
      </c>
      <c r="Q25" s="178">
        <f>P25/N25*10</f>
        <v>20.53422370617696</v>
      </c>
      <c r="R25" s="183">
        <f>SUM(R4:R24)</f>
        <v>360</v>
      </c>
      <c r="S25" s="184">
        <f>SUM(S4:S24)</f>
        <v>0</v>
      </c>
      <c r="T25" s="185"/>
      <c r="U25" s="185"/>
      <c r="V25" s="186"/>
      <c r="W25" s="179">
        <f>SUM(W4:W24)</f>
        <v>136</v>
      </c>
      <c r="X25" s="180">
        <f>SUM(X4:X24)</f>
        <v>0</v>
      </c>
      <c r="Y25" s="181" t="e">
        <f>X25/#REF!*100</f>
        <v>#REF!</v>
      </c>
      <c r="Z25" s="180">
        <f>SUM(Z4:Z24)</f>
        <v>0</v>
      </c>
      <c r="AA25" s="182" t="e">
        <f>Z25/X25*10</f>
        <v>#DIV/0!</v>
      </c>
      <c r="AB25" s="187">
        <f>SUM(AB4:AB24)</f>
        <v>28663</v>
      </c>
      <c r="AC25" s="173">
        <f>SUM(AC4:AC24)</f>
        <v>4078</v>
      </c>
      <c r="AD25" s="174">
        <f>AC25/AB25*100</f>
        <v>14.227401179220598</v>
      </c>
      <c r="AE25" s="173">
        <f>SUM(AE4:AE24)</f>
        <v>7364</v>
      </c>
      <c r="AF25" s="188">
        <f>AE25/AC25*10</f>
        <v>18.05787150564002</v>
      </c>
      <c r="AG25" s="179">
        <f>SUM(AG4:AG24)</f>
        <v>127476</v>
      </c>
      <c r="AH25" s="180">
        <f>SUM(AH4:AH24)</f>
        <v>0</v>
      </c>
      <c r="AI25" s="185">
        <f>AH25/AG25*100</f>
        <v>0</v>
      </c>
      <c r="AJ25" s="180">
        <f>SUM(AJ4:AJ24)</f>
        <v>0</v>
      </c>
      <c r="AK25" s="182" t="e">
        <f>AJ25/AH25*10</f>
        <v>#DIV/0!</v>
      </c>
      <c r="AL25" s="187">
        <f>SUM(AL4:AL24)</f>
        <v>162973</v>
      </c>
      <c r="AM25" s="189">
        <f>SUM(AM4:AM24)</f>
        <v>540</v>
      </c>
      <c r="AN25" s="174">
        <f>AM25/AL25*100</f>
        <v>0.3313432286329637</v>
      </c>
      <c r="AO25" s="189">
        <f>SUM(AO4:AO24)</f>
        <v>1290</v>
      </c>
      <c r="AP25" s="178">
        <f>AO25/AM25*10</f>
        <v>23.88888888888889</v>
      </c>
      <c r="AQ25" s="179">
        <f>SUM(AQ4:AQ24)</f>
        <v>30102</v>
      </c>
      <c r="AR25" s="190"/>
      <c r="AS25" s="190"/>
      <c r="AT25" s="190"/>
      <c r="AU25" s="182"/>
      <c r="AV25" s="179">
        <f>SUM(AV4:AV24)</f>
        <v>5190</v>
      </c>
      <c r="AW25" s="190"/>
      <c r="AX25" s="190"/>
      <c r="AY25" s="190"/>
      <c r="AZ25" s="182"/>
      <c r="BA25" s="179">
        <f>SUM(BA4:BA24)</f>
        <v>4532</v>
      </c>
      <c r="BB25" s="190"/>
      <c r="BC25" s="190"/>
      <c r="BD25" s="190"/>
      <c r="BE25" s="191"/>
      <c r="BF25" s="179">
        <f>SUM(BF4:BF24)</f>
        <v>5496</v>
      </c>
      <c r="BG25" s="184">
        <f>SUM(BG4:BG24)</f>
        <v>0</v>
      </c>
      <c r="BH25" s="184"/>
      <c r="BI25" s="184">
        <f>SUM(BI4:BI24)</f>
        <v>0</v>
      </c>
      <c r="BJ25" s="182" t="e">
        <f>BI25/BG25*10</f>
        <v>#DIV/0!</v>
      </c>
      <c r="BK25" s="179">
        <f>SUM(BK4:BK24)</f>
        <v>1640</v>
      </c>
      <c r="BL25" s="190"/>
      <c r="BM25" s="190"/>
      <c r="BN25" s="190"/>
      <c r="BO25" s="182"/>
      <c r="BP25" s="192">
        <f>SUM(BP4:BP24)</f>
        <v>303</v>
      </c>
      <c r="BQ25" s="169"/>
      <c r="BR25" s="169"/>
      <c r="BS25" s="169"/>
      <c r="BT25" s="170"/>
      <c r="BU25" s="192">
        <f>SUM(BU5:BU24)</f>
        <v>1374</v>
      </c>
      <c r="BV25" s="169"/>
      <c r="BW25" s="169"/>
      <c r="BX25" s="169"/>
      <c r="BY25" s="170"/>
      <c r="BZ25" s="192">
        <f>SUM(BZ4:BZ24)</f>
        <v>1245</v>
      </c>
      <c r="CA25" s="193"/>
      <c r="CB25" s="193"/>
      <c r="CC25" s="193"/>
      <c r="CD25" s="194"/>
    </row>
    <row r="26" spans="1:82" s="54" customFormat="1" ht="16.5" thickBot="1">
      <c r="A26" s="195" t="s">
        <v>16</v>
      </c>
      <c r="B26" s="196">
        <v>1898</v>
      </c>
      <c r="C26" s="50">
        <v>606544</v>
      </c>
      <c r="D26" s="197">
        <v>2656</v>
      </c>
      <c r="E26" s="198">
        <v>0.43789073834709435</v>
      </c>
      <c r="F26" s="197">
        <v>7671</v>
      </c>
      <c r="G26" s="199">
        <v>28.881777108433738</v>
      </c>
      <c r="H26" s="200">
        <v>271841</v>
      </c>
      <c r="I26" s="201">
        <v>2656</v>
      </c>
      <c r="J26" s="202">
        <v>0.9770417265975332</v>
      </c>
      <c r="K26" s="201">
        <v>7671</v>
      </c>
      <c r="L26" s="203">
        <v>28.881777108433738</v>
      </c>
      <c r="M26" s="387">
        <v>16834</v>
      </c>
      <c r="N26" s="388">
        <v>0</v>
      </c>
      <c r="O26" s="388">
        <v>0</v>
      </c>
      <c r="P26" s="388">
        <v>0</v>
      </c>
      <c r="Q26" s="389">
        <v>0</v>
      </c>
      <c r="R26" s="204">
        <v>840</v>
      </c>
      <c r="S26" s="205"/>
      <c r="T26" s="206"/>
      <c r="U26" s="206"/>
      <c r="V26" s="207"/>
      <c r="W26" s="208">
        <v>50</v>
      </c>
      <c r="X26" s="193"/>
      <c r="Y26" s="193"/>
      <c r="Z26" s="193"/>
      <c r="AA26" s="209"/>
      <c r="AB26" s="210">
        <v>16806</v>
      </c>
      <c r="AC26" s="211">
        <v>0</v>
      </c>
      <c r="AD26" s="211">
        <v>0</v>
      </c>
      <c r="AE26" s="211">
        <v>0</v>
      </c>
      <c r="AF26" s="212">
        <v>0</v>
      </c>
      <c r="AG26" s="208">
        <v>116173</v>
      </c>
      <c r="AH26" s="193"/>
      <c r="AI26" s="193"/>
      <c r="AJ26" s="193"/>
      <c r="AK26" s="213"/>
      <c r="AL26" s="214">
        <v>133117</v>
      </c>
      <c r="AM26" s="215">
        <v>0</v>
      </c>
      <c r="AN26" s="215">
        <v>0</v>
      </c>
      <c r="AO26" s="215">
        <v>0</v>
      </c>
      <c r="AP26" s="216">
        <v>0</v>
      </c>
      <c r="AQ26" s="208">
        <v>33731</v>
      </c>
      <c r="AR26" s="193"/>
      <c r="AS26" s="193"/>
      <c r="AT26" s="193"/>
      <c r="AU26" s="213"/>
      <c r="AV26" s="208">
        <v>3346</v>
      </c>
      <c r="AW26" s="193"/>
      <c r="AX26" s="193"/>
      <c r="AY26" s="193"/>
      <c r="AZ26" s="213"/>
      <c r="BA26" s="208">
        <v>1946</v>
      </c>
      <c r="BB26" s="193"/>
      <c r="BC26" s="193"/>
      <c r="BD26" s="193"/>
      <c r="BE26" s="213"/>
      <c r="BF26" s="208">
        <v>6359</v>
      </c>
      <c r="BG26" s="193"/>
      <c r="BH26" s="193"/>
      <c r="BI26" s="193"/>
      <c r="BJ26" s="213"/>
      <c r="BK26" s="208">
        <v>1636</v>
      </c>
      <c r="BL26" s="217"/>
      <c r="BM26" s="217"/>
      <c r="BN26" s="217"/>
      <c r="BO26" s="209"/>
      <c r="BP26" s="208">
        <v>1253</v>
      </c>
      <c r="BQ26" s="193"/>
      <c r="BR26" s="193"/>
      <c r="BS26" s="193"/>
      <c r="BT26" s="194"/>
      <c r="BU26" s="208">
        <v>1336</v>
      </c>
      <c r="BV26" s="193"/>
      <c r="BW26" s="193"/>
      <c r="BX26" s="193"/>
      <c r="BY26" s="194"/>
      <c r="BZ26" s="208">
        <v>1117</v>
      </c>
      <c r="CA26" s="112"/>
      <c r="CB26" s="112"/>
      <c r="CC26" s="112"/>
      <c r="CD26" s="115"/>
    </row>
  </sheetData>
  <sheetProtection/>
  <mergeCells count="19">
    <mergeCell ref="BZ2:CD2"/>
    <mergeCell ref="A2:A3"/>
    <mergeCell ref="B2:B3"/>
    <mergeCell ref="C2:G2"/>
    <mergeCell ref="H2:L2"/>
    <mergeCell ref="M2:Q2"/>
    <mergeCell ref="R2:V2"/>
    <mergeCell ref="W2:AA2"/>
    <mergeCell ref="AB2:AF2"/>
    <mergeCell ref="A1:AP1"/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F8" sqref="F8"/>
    </sheetView>
  </sheetViews>
  <sheetFormatPr defaultColWidth="9.00390625" defaultRowHeight="12.75"/>
  <cols>
    <col min="1" max="1" width="25.25390625" style="54" customWidth="1"/>
    <col min="2" max="2" width="15.125" style="54" customWidth="1"/>
    <col min="3" max="3" width="12.125" style="54" customWidth="1"/>
    <col min="4" max="4" width="10.625" style="54" customWidth="1"/>
    <col min="5" max="5" width="13.875" style="54" customWidth="1"/>
    <col min="6" max="6" width="12.625" style="54" customWidth="1"/>
    <col min="7" max="7" width="10.125" style="54" customWidth="1"/>
    <col min="8" max="8" width="11.25390625" style="54" customWidth="1"/>
    <col min="9" max="9" width="11.00390625" style="54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6.875" style="0" hidden="1" customWidth="1"/>
    <col min="28" max="29" width="3.875" style="0" hidden="1" customWidth="1"/>
    <col min="30" max="30" width="9.25390625" style="0" hidden="1" customWidth="1"/>
    <col min="31" max="31" width="6.875" style="0" hidden="1" customWidth="1"/>
    <col min="32" max="33" width="3.875" style="0" hidden="1" customWidth="1"/>
    <col min="34" max="34" width="9.25390625" style="0" hidden="1" customWidth="1"/>
    <col min="35" max="35" width="6.875" style="0" hidden="1" customWidth="1"/>
    <col min="36" max="38" width="3.875" style="0" hidden="1" customWidth="1"/>
    <col min="39" max="39" width="6.875" style="0" hidden="1" customWidth="1"/>
    <col min="40" max="42" width="3.875" style="0" hidden="1" customWidth="1"/>
    <col min="43" max="43" width="6.875" style="0" hidden="1" customWidth="1"/>
    <col min="44" max="46" width="3.875" style="0" hidden="1" customWidth="1"/>
    <col min="47" max="47" width="7.25390625" style="0" hidden="1" customWidth="1"/>
    <col min="48" max="49" width="3.875" style="0" hidden="1" customWidth="1"/>
    <col min="50" max="50" width="9.25390625" style="0" hidden="1" customWidth="1"/>
    <col min="51" max="51" width="6.875" style="0" hidden="1" customWidth="1"/>
    <col min="52" max="54" width="3.875" style="0" hidden="1" customWidth="1"/>
    <col min="55" max="55" width="9.25390625" style="0" hidden="1" customWidth="1"/>
  </cols>
  <sheetData>
    <row r="1" spans="1:55" ht="33.75" customHeight="1" thickBot="1">
      <c r="A1" s="416" t="s">
        <v>121</v>
      </c>
      <c r="B1" s="416"/>
      <c r="C1" s="416"/>
      <c r="D1" s="416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</row>
    <row r="2" spans="1:55" s="54" customFormat="1" ht="22.5" customHeight="1" thickBot="1">
      <c r="A2" s="419" t="s">
        <v>17</v>
      </c>
      <c r="B2" s="414" t="s">
        <v>69</v>
      </c>
      <c r="C2" s="394"/>
      <c r="D2" s="415"/>
      <c r="E2" s="420" t="s">
        <v>27</v>
      </c>
      <c r="F2" s="421"/>
      <c r="G2" s="421"/>
      <c r="H2" s="421"/>
      <c r="I2" s="421"/>
      <c r="J2" s="413" t="s">
        <v>28</v>
      </c>
      <c r="K2" s="412"/>
      <c r="L2" s="412"/>
      <c r="M2" s="412"/>
      <c r="N2" s="412"/>
      <c r="O2" s="412" t="s">
        <v>70</v>
      </c>
      <c r="P2" s="412"/>
      <c r="Q2" s="412"/>
      <c r="R2" s="412"/>
      <c r="S2" s="412" t="s">
        <v>29</v>
      </c>
      <c r="T2" s="412"/>
      <c r="U2" s="412"/>
      <c r="V2" s="412"/>
      <c r="W2" s="412" t="s">
        <v>30</v>
      </c>
      <c r="X2" s="412"/>
      <c r="Y2" s="412"/>
      <c r="Z2" s="412"/>
      <c r="AA2" s="412" t="s">
        <v>31</v>
      </c>
      <c r="AB2" s="412"/>
      <c r="AC2" s="412"/>
      <c r="AD2" s="412"/>
      <c r="AE2" s="412" t="s">
        <v>32</v>
      </c>
      <c r="AF2" s="412"/>
      <c r="AG2" s="412"/>
      <c r="AH2" s="412"/>
      <c r="AI2" s="412" t="s">
        <v>71</v>
      </c>
      <c r="AJ2" s="412"/>
      <c r="AK2" s="412"/>
      <c r="AL2" s="412"/>
      <c r="AM2" s="412" t="s">
        <v>33</v>
      </c>
      <c r="AN2" s="412"/>
      <c r="AO2" s="412"/>
      <c r="AP2" s="412"/>
      <c r="AQ2" s="412" t="s">
        <v>34</v>
      </c>
      <c r="AR2" s="412"/>
      <c r="AS2" s="412"/>
      <c r="AT2" s="412"/>
      <c r="AU2" s="412" t="s">
        <v>35</v>
      </c>
      <c r="AV2" s="412"/>
      <c r="AW2" s="412"/>
      <c r="AX2" s="418"/>
      <c r="AY2" s="412" t="s">
        <v>72</v>
      </c>
      <c r="AZ2" s="412"/>
      <c r="BA2" s="412"/>
      <c r="BB2" s="412"/>
      <c r="BC2" s="412"/>
    </row>
    <row r="3" spans="1:55" s="54" customFormat="1" ht="117" customHeight="1" thickBot="1">
      <c r="A3" s="419"/>
      <c r="B3" s="55" t="s">
        <v>36</v>
      </c>
      <c r="C3" s="56" t="s">
        <v>37</v>
      </c>
      <c r="D3" s="56" t="s">
        <v>1</v>
      </c>
      <c r="E3" s="55" t="s">
        <v>36</v>
      </c>
      <c r="F3" s="56" t="s">
        <v>37</v>
      </c>
      <c r="G3" s="56" t="s">
        <v>1</v>
      </c>
      <c r="H3" s="56" t="s">
        <v>38</v>
      </c>
      <c r="I3" s="57" t="s">
        <v>39</v>
      </c>
      <c r="J3" s="58" t="s">
        <v>36</v>
      </c>
      <c r="K3" s="59" t="s">
        <v>40</v>
      </c>
      <c r="L3" s="1" t="s">
        <v>1</v>
      </c>
      <c r="M3" s="59" t="s">
        <v>41</v>
      </c>
      <c r="N3" s="59" t="s">
        <v>39</v>
      </c>
      <c r="O3" s="59" t="s">
        <v>36</v>
      </c>
      <c r="P3" s="59" t="s">
        <v>40</v>
      </c>
      <c r="Q3" s="59" t="s">
        <v>41</v>
      </c>
      <c r="R3" s="59" t="s">
        <v>39</v>
      </c>
      <c r="S3" s="59" t="s">
        <v>36</v>
      </c>
      <c r="T3" s="59" t="s">
        <v>40</v>
      </c>
      <c r="U3" s="59" t="s">
        <v>41</v>
      </c>
      <c r="V3" s="59" t="s">
        <v>42</v>
      </c>
      <c r="W3" s="59" t="s">
        <v>36</v>
      </c>
      <c r="X3" s="59" t="s">
        <v>40</v>
      </c>
      <c r="Y3" s="59" t="s">
        <v>41</v>
      </c>
      <c r="Z3" s="59" t="s">
        <v>39</v>
      </c>
      <c r="AA3" s="59" t="s">
        <v>43</v>
      </c>
      <c r="AB3" s="59" t="s">
        <v>40</v>
      </c>
      <c r="AC3" s="59" t="s">
        <v>41</v>
      </c>
      <c r="AD3" s="59" t="s">
        <v>39</v>
      </c>
      <c r="AE3" s="59" t="s">
        <v>43</v>
      </c>
      <c r="AF3" s="59" t="s">
        <v>40</v>
      </c>
      <c r="AG3" s="59" t="s">
        <v>41</v>
      </c>
      <c r="AH3" s="59" t="s">
        <v>39</v>
      </c>
      <c r="AI3" s="59" t="s">
        <v>36</v>
      </c>
      <c r="AJ3" s="59" t="s">
        <v>40</v>
      </c>
      <c r="AK3" s="59" t="s">
        <v>41</v>
      </c>
      <c r="AL3" s="59" t="s">
        <v>39</v>
      </c>
      <c r="AM3" s="59" t="s">
        <v>36</v>
      </c>
      <c r="AN3" s="59" t="s">
        <v>40</v>
      </c>
      <c r="AO3" s="59" t="s">
        <v>41</v>
      </c>
      <c r="AP3" s="59" t="s">
        <v>39</v>
      </c>
      <c r="AQ3" s="59" t="s">
        <v>43</v>
      </c>
      <c r="AR3" s="59" t="s">
        <v>40</v>
      </c>
      <c r="AS3" s="59" t="s">
        <v>41</v>
      </c>
      <c r="AT3" s="59" t="s">
        <v>39</v>
      </c>
      <c r="AU3" s="59" t="s">
        <v>43</v>
      </c>
      <c r="AV3" s="59" t="s">
        <v>40</v>
      </c>
      <c r="AW3" s="59" t="s">
        <v>41</v>
      </c>
      <c r="AX3" s="60" t="s">
        <v>39</v>
      </c>
      <c r="AY3" s="59" t="s">
        <v>43</v>
      </c>
      <c r="AZ3" s="59" t="s">
        <v>40</v>
      </c>
      <c r="BA3" s="59" t="s">
        <v>1</v>
      </c>
      <c r="BB3" s="59" t="s">
        <v>41</v>
      </c>
      <c r="BC3" s="59" t="s">
        <v>39</v>
      </c>
    </row>
    <row r="4" spans="1:55" s="54" customFormat="1" ht="21" customHeight="1">
      <c r="A4" s="17" t="s">
        <v>2</v>
      </c>
      <c r="B4" s="19">
        <f>E4+J4+O4+S4+W4+AA4+AE4+AI4</f>
        <v>255</v>
      </c>
      <c r="C4" s="20">
        <f>F4+K4+P4+T4+X4+AB4+AF4+AJ4</f>
        <v>0</v>
      </c>
      <c r="D4" s="23">
        <f>C4/B4*100</f>
        <v>0</v>
      </c>
      <c r="E4" s="24">
        <v>0</v>
      </c>
      <c r="F4" s="12"/>
      <c r="G4" s="13"/>
      <c r="H4" s="14"/>
      <c r="I4" s="61"/>
      <c r="J4" s="62">
        <v>255</v>
      </c>
      <c r="K4" s="63"/>
      <c r="L4" s="64"/>
      <c r="M4" s="63"/>
      <c r="N4" s="63"/>
      <c r="O4" s="63">
        <v>0</v>
      </c>
      <c r="P4" s="63"/>
      <c r="Q4" s="63"/>
      <c r="R4" s="63"/>
      <c r="S4" s="63">
        <v>0</v>
      </c>
      <c r="T4" s="63"/>
      <c r="U4" s="63"/>
      <c r="V4" s="63"/>
      <c r="W4" s="63">
        <v>0</v>
      </c>
      <c r="X4" s="63"/>
      <c r="Y4" s="63"/>
      <c r="Z4" s="63"/>
      <c r="AA4" s="63">
        <v>0</v>
      </c>
      <c r="AB4" s="63"/>
      <c r="AC4" s="63"/>
      <c r="AD4" s="63"/>
      <c r="AE4" s="63">
        <v>0</v>
      </c>
      <c r="AF4" s="63"/>
      <c r="AG4" s="63"/>
      <c r="AH4" s="63"/>
      <c r="AI4" s="63">
        <v>0</v>
      </c>
      <c r="AJ4" s="63"/>
      <c r="AK4" s="63"/>
      <c r="AL4" s="63"/>
      <c r="AM4" s="63">
        <v>0</v>
      </c>
      <c r="AN4" s="63"/>
      <c r="AO4" s="63"/>
      <c r="AP4" s="63"/>
      <c r="AQ4" s="63">
        <v>0</v>
      </c>
      <c r="AR4" s="63"/>
      <c r="AS4" s="63"/>
      <c r="AT4" s="63"/>
      <c r="AU4" s="63">
        <v>0</v>
      </c>
      <c r="AV4" s="63"/>
      <c r="AW4" s="63"/>
      <c r="AX4" s="65"/>
      <c r="AY4" s="63">
        <v>0</v>
      </c>
      <c r="AZ4" s="63"/>
      <c r="BA4" s="66"/>
      <c r="BB4" s="63"/>
      <c r="BC4" s="63"/>
    </row>
    <row r="5" spans="1:55" s="54" customFormat="1" ht="15.75">
      <c r="A5" s="15" t="s">
        <v>18</v>
      </c>
      <c r="B5" s="21">
        <f aca="true" t="shared" si="0" ref="B5:B24">E5+J5+O5+S5+W5+AA5+AE5+AI5</f>
        <v>8692</v>
      </c>
      <c r="C5" s="22">
        <f aca="true" t="shared" si="1" ref="C5:C24">F5+K5+P5+T5+X5+AB5+AF5+AJ5</f>
        <v>1144</v>
      </c>
      <c r="D5" s="25">
        <f aca="true" t="shared" si="2" ref="D5:D26">C5/B5*100</f>
        <v>13.161527841693509</v>
      </c>
      <c r="E5" s="26">
        <v>1284</v>
      </c>
      <c r="F5" s="3">
        <v>1144</v>
      </c>
      <c r="G5" s="2">
        <f>F5/E5*100</f>
        <v>89.09657320872275</v>
      </c>
      <c r="H5" s="3">
        <v>1860</v>
      </c>
      <c r="I5" s="67">
        <f>H5/F5*10</f>
        <v>16.25874125874126</v>
      </c>
      <c r="J5" s="62">
        <v>6514</v>
      </c>
      <c r="K5" s="63"/>
      <c r="L5" s="2"/>
      <c r="M5" s="63"/>
      <c r="N5" s="66">
        <f aca="true" t="shared" si="3" ref="N5:N24">IF(M5&gt;0,M5/K5*10,"")</f>
      </c>
      <c r="O5" s="68">
        <v>0</v>
      </c>
      <c r="P5" s="68"/>
      <c r="Q5" s="68"/>
      <c r="R5" s="63"/>
      <c r="S5" s="68">
        <v>0</v>
      </c>
      <c r="T5" s="68"/>
      <c r="U5" s="68"/>
      <c r="V5" s="63"/>
      <c r="W5" s="68">
        <v>0</v>
      </c>
      <c r="X5" s="68"/>
      <c r="Y5" s="68"/>
      <c r="Z5" s="66"/>
      <c r="AA5" s="68">
        <v>50</v>
      </c>
      <c r="AB5" s="68"/>
      <c r="AC5" s="68"/>
      <c r="AD5" s="63"/>
      <c r="AE5" s="69">
        <v>844</v>
      </c>
      <c r="AF5" s="69"/>
      <c r="AG5" s="69"/>
      <c r="AH5" s="70"/>
      <c r="AI5" s="63">
        <v>0</v>
      </c>
      <c r="AJ5" s="63"/>
      <c r="AK5" s="63"/>
      <c r="AL5" s="63"/>
      <c r="AM5" s="63">
        <v>0</v>
      </c>
      <c r="AN5" s="63"/>
      <c r="AO5" s="63"/>
      <c r="AP5" s="63"/>
      <c r="AQ5" s="63">
        <v>12</v>
      </c>
      <c r="AR5" s="63"/>
      <c r="AS5" s="63"/>
      <c r="AT5" s="66">
        <f aca="true" t="shared" si="4" ref="AT5:AT20">IF(AS5&gt;0,AS5/AR5*10,"")</f>
      </c>
      <c r="AU5" s="63">
        <v>0</v>
      </c>
      <c r="AV5" s="63"/>
      <c r="AW5" s="63"/>
      <c r="AX5" s="71">
        <f aca="true" t="shared" si="5" ref="AX5:AX24">IF(AW5&gt;0,AW5/AV5*10,"")</f>
      </c>
      <c r="AY5" s="63">
        <v>0</v>
      </c>
      <c r="AZ5" s="63"/>
      <c r="BA5" s="66"/>
      <c r="BB5" s="63"/>
      <c r="BC5" s="63"/>
    </row>
    <row r="6" spans="1:55" s="54" customFormat="1" ht="15.75">
      <c r="A6" s="15" t="s">
        <v>19</v>
      </c>
      <c r="B6" s="21">
        <f t="shared" si="0"/>
        <v>5823</v>
      </c>
      <c r="C6" s="22">
        <f t="shared" si="1"/>
        <v>0</v>
      </c>
      <c r="D6" s="25">
        <f t="shared" si="2"/>
        <v>0</v>
      </c>
      <c r="E6" s="27">
        <v>0</v>
      </c>
      <c r="F6" s="5"/>
      <c r="G6" s="2"/>
      <c r="H6" s="5"/>
      <c r="I6" s="67"/>
      <c r="J6" s="62">
        <v>4997</v>
      </c>
      <c r="K6" s="63"/>
      <c r="L6" s="2"/>
      <c r="M6" s="63"/>
      <c r="N6" s="66">
        <f t="shared" si="3"/>
      </c>
      <c r="O6" s="68">
        <v>0</v>
      </c>
      <c r="P6" s="68"/>
      <c r="Q6" s="68"/>
      <c r="R6" s="63"/>
      <c r="S6" s="68">
        <v>150</v>
      </c>
      <c r="T6" s="68"/>
      <c r="U6" s="68"/>
      <c r="V6" s="63"/>
      <c r="W6" s="68">
        <v>233</v>
      </c>
      <c r="X6" s="68"/>
      <c r="Y6" s="68"/>
      <c r="Z6" s="66"/>
      <c r="AA6" s="63">
        <v>393</v>
      </c>
      <c r="AB6" s="63"/>
      <c r="AC6" s="63"/>
      <c r="AD6" s="63"/>
      <c r="AE6" s="72">
        <v>50</v>
      </c>
      <c r="AF6" s="3"/>
      <c r="AG6" s="3"/>
      <c r="AH6" s="73"/>
      <c r="AI6" s="63">
        <v>0</v>
      </c>
      <c r="AJ6" s="63"/>
      <c r="AK6" s="63"/>
      <c r="AL6" s="63"/>
      <c r="AM6" s="63">
        <v>545</v>
      </c>
      <c r="AN6" s="63"/>
      <c r="AO6" s="63"/>
      <c r="AP6" s="63"/>
      <c r="AQ6" s="63">
        <v>101</v>
      </c>
      <c r="AR6" s="63"/>
      <c r="AS6" s="63"/>
      <c r="AT6" s="66">
        <f t="shared" si="4"/>
      </c>
      <c r="AU6" s="63">
        <v>909</v>
      </c>
      <c r="AV6" s="63"/>
      <c r="AW6" s="63"/>
      <c r="AX6" s="71">
        <f t="shared" si="5"/>
      </c>
      <c r="AY6" s="5">
        <v>0</v>
      </c>
      <c r="AZ6" s="63"/>
      <c r="BA6" s="66"/>
      <c r="BB6" s="63"/>
      <c r="BC6" s="5"/>
    </row>
    <row r="7" spans="1:55" s="54" customFormat="1" ht="15.75">
      <c r="A7" s="15" t="s">
        <v>3</v>
      </c>
      <c r="B7" s="21">
        <f t="shared" si="0"/>
        <v>1049</v>
      </c>
      <c r="C7" s="22">
        <f t="shared" si="1"/>
        <v>249</v>
      </c>
      <c r="D7" s="25">
        <f t="shared" si="2"/>
        <v>23.736892278360344</v>
      </c>
      <c r="E7" s="27">
        <v>249</v>
      </c>
      <c r="F7" s="5">
        <v>249</v>
      </c>
      <c r="G7" s="2">
        <f>F7/E7*100</f>
        <v>100</v>
      </c>
      <c r="H7" s="5">
        <v>40</v>
      </c>
      <c r="I7" s="67">
        <f>H7/F7*10</f>
        <v>1.606425702811245</v>
      </c>
      <c r="J7" s="62">
        <v>0</v>
      </c>
      <c r="K7" s="63"/>
      <c r="L7" s="2"/>
      <c r="M7" s="63"/>
      <c r="N7" s="66">
        <f t="shared" si="3"/>
      </c>
      <c r="O7" s="68">
        <v>0</v>
      </c>
      <c r="P7" s="68"/>
      <c r="Q7" s="68"/>
      <c r="R7" s="63"/>
      <c r="S7" s="68">
        <v>0</v>
      </c>
      <c r="T7" s="68"/>
      <c r="U7" s="68"/>
      <c r="V7" s="63"/>
      <c r="W7" s="68">
        <v>0</v>
      </c>
      <c r="X7" s="68"/>
      <c r="Y7" s="68"/>
      <c r="Z7" s="66"/>
      <c r="AA7" s="63">
        <v>500</v>
      </c>
      <c r="AB7" s="63"/>
      <c r="AC7" s="63"/>
      <c r="AD7" s="63"/>
      <c r="AE7" s="72">
        <v>300</v>
      </c>
      <c r="AF7" s="3"/>
      <c r="AG7" s="3"/>
      <c r="AH7" s="73"/>
      <c r="AI7" s="63">
        <v>0</v>
      </c>
      <c r="AJ7" s="63"/>
      <c r="AK7" s="63"/>
      <c r="AL7" s="63"/>
      <c r="AM7" s="63">
        <v>0</v>
      </c>
      <c r="AN7" s="63"/>
      <c r="AO7" s="63"/>
      <c r="AP7" s="63"/>
      <c r="AQ7" s="63">
        <v>0</v>
      </c>
      <c r="AR7" s="63"/>
      <c r="AS7" s="63"/>
      <c r="AT7" s="66">
        <f t="shared" si="4"/>
      </c>
      <c r="AU7" s="63">
        <v>0</v>
      </c>
      <c r="AV7" s="63"/>
      <c r="AW7" s="63"/>
      <c r="AX7" s="71">
        <f t="shared" si="5"/>
      </c>
      <c r="AY7" s="63">
        <v>0</v>
      </c>
      <c r="AZ7" s="63"/>
      <c r="BA7" s="66"/>
      <c r="BB7" s="63"/>
      <c r="BC7" s="63"/>
    </row>
    <row r="8" spans="1:55" s="54" customFormat="1" ht="15.75">
      <c r="A8" s="18" t="s">
        <v>4</v>
      </c>
      <c r="B8" s="21">
        <f t="shared" si="0"/>
        <v>16552</v>
      </c>
      <c r="C8" s="22">
        <f t="shared" si="1"/>
        <v>1832</v>
      </c>
      <c r="D8" s="25">
        <f t="shared" si="2"/>
        <v>11.068148864185597</v>
      </c>
      <c r="E8" s="27">
        <v>1832</v>
      </c>
      <c r="F8" s="5">
        <v>1832</v>
      </c>
      <c r="G8" s="2">
        <f>F8/E8*100</f>
        <v>100</v>
      </c>
      <c r="H8" s="5">
        <v>2241</v>
      </c>
      <c r="I8" s="67">
        <f>H8/F8*10</f>
        <v>12.232532751091703</v>
      </c>
      <c r="J8" s="62">
        <v>10560</v>
      </c>
      <c r="K8" s="63"/>
      <c r="L8" s="2"/>
      <c r="M8" s="63"/>
      <c r="N8" s="66">
        <f t="shared" si="3"/>
      </c>
      <c r="O8" s="68">
        <v>0</v>
      </c>
      <c r="P8" s="68"/>
      <c r="Q8" s="68"/>
      <c r="R8" s="63"/>
      <c r="S8" s="68">
        <v>170</v>
      </c>
      <c r="T8" s="68"/>
      <c r="U8" s="68"/>
      <c r="V8" s="63"/>
      <c r="W8" s="68">
        <v>1657</v>
      </c>
      <c r="X8" s="68"/>
      <c r="Y8" s="68"/>
      <c r="Z8" s="66"/>
      <c r="AA8" s="63">
        <v>1726</v>
      </c>
      <c r="AB8" s="63"/>
      <c r="AC8" s="63"/>
      <c r="AD8" s="63"/>
      <c r="AE8" s="72">
        <v>607</v>
      </c>
      <c r="AF8" s="3"/>
      <c r="AG8" s="3"/>
      <c r="AH8" s="73"/>
      <c r="AI8" s="63">
        <v>0</v>
      </c>
      <c r="AJ8" s="63"/>
      <c r="AK8" s="63"/>
      <c r="AL8" s="63"/>
      <c r="AM8" s="63">
        <v>0</v>
      </c>
      <c r="AN8" s="63"/>
      <c r="AO8" s="63"/>
      <c r="AP8" s="63"/>
      <c r="AQ8" s="63">
        <v>81</v>
      </c>
      <c r="AR8" s="63"/>
      <c r="AS8" s="63"/>
      <c r="AT8" s="66">
        <f t="shared" si="4"/>
      </c>
      <c r="AU8" s="63">
        <v>187</v>
      </c>
      <c r="AV8" s="63"/>
      <c r="AW8" s="63"/>
      <c r="AX8" s="71">
        <f t="shared" si="5"/>
      </c>
      <c r="AY8" s="5">
        <v>0</v>
      </c>
      <c r="AZ8" s="63"/>
      <c r="BA8" s="66"/>
      <c r="BB8" s="63"/>
      <c r="BC8" s="5"/>
    </row>
    <row r="9" spans="1:55" s="54" customFormat="1" ht="15.75">
      <c r="A9" s="15" t="s">
        <v>20</v>
      </c>
      <c r="B9" s="21">
        <f t="shared" si="0"/>
        <v>8573</v>
      </c>
      <c r="C9" s="22">
        <f t="shared" si="1"/>
        <v>0</v>
      </c>
      <c r="D9" s="25">
        <f t="shared" si="2"/>
        <v>0</v>
      </c>
      <c r="E9" s="27">
        <v>0</v>
      </c>
      <c r="F9" s="5"/>
      <c r="G9" s="2"/>
      <c r="H9" s="5"/>
      <c r="I9" s="67"/>
      <c r="J9" s="62">
        <v>8317</v>
      </c>
      <c r="K9" s="63"/>
      <c r="L9" s="2"/>
      <c r="M9" s="63"/>
      <c r="N9" s="66">
        <f t="shared" si="3"/>
      </c>
      <c r="O9" s="68">
        <v>0</v>
      </c>
      <c r="P9" s="68"/>
      <c r="Q9" s="68"/>
      <c r="R9" s="63"/>
      <c r="S9" s="68">
        <v>0</v>
      </c>
      <c r="T9" s="68"/>
      <c r="U9" s="68"/>
      <c r="V9" s="63"/>
      <c r="W9" s="68">
        <v>0</v>
      </c>
      <c r="X9" s="68"/>
      <c r="Y9" s="68"/>
      <c r="Z9" s="66"/>
      <c r="AA9" s="63">
        <v>0</v>
      </c>
      <c r="AB9" s="63"/>
      <c r="AC9" s="63"/>
      <c r="AD9" s="63"/>
      <c r="AE9" s="72">
        <v>256</v>
      </c>
      <c r="AF9" s="3"/>
      <c r="AG9" s="3"/>
      <c r="AH9" s="73"/>
      <c r="AI9" s="63">
        <v>0</v>
      </c>
      <c r="AJ9" s="63"/>
      <c r="AK9" s="63"/>
      <c r="AL9" s="63"/>
      <c r="AM9" s="63">
        <v>600</v>
      </c>
      <c r="AN9" s="63"/>
      <c r="AO9" s="63"/>
      <c r="AP9" s="63"/>
      <c r="AQ9" s="63">
        <v>3</v>
      </c>
      <c r="AR9" s="63"/>
      <c r="AS9" s="63"/>
      <c r="AT9" s="66">
        <f t="shared" si="4"/>
      </c>
      <c r="AU9" s="63">
        <v>0</v>
      </c>
      <c r="AV9" s="63"/>
      <c r="AW9" s="63"/>
      <c r="AX9" s="71">
        <f t="shared" si="5"/>
      </c>
      <c r="AY9" s="63">
        <v>0</v>
      </c>
      <c r="AZ9" s="63"/>
      <c r="BA9" s="66"/>
      <c r="BB9" s="63"/>
      <c r="BC9" s="63"/>
    </row>
    <row r="10" spans="1:55" s="54" customFormat="1" ht="15.75">
      <c r="A10" s="15" t="s">
        <v>5</v>
      </c>
      <c r="B10" s="21">
        <f t="shared" si="0"/>
        <v>21924</v>
      </c>
      <c r="C10" s="22">
        <f t="shared" si="1"/>
        <v>0</v>
      </c>
      <c r="D10" s="25">
        <f t="shared" si="2"/>
        <v>0</v>
      </c>
      <c r="E10" s="27">
        <v>0</v>
      </c>
      <c r="F10" s="5"/>
      <c r="G10" s="2"/>
      <c r="H10" s="5"/>
      <c r="I10" s="67"/>
      <c r="J10" s="62">
        <v>17655</v>
      </c>
      <c r="K10" s="63"/>
      <c r="L10" s="2"/>
      <c r="M10" s="63"/>
      <c r="N10" s="66">
        <f t="shared" si="3"/>
      </c>
      <c r="O10" s="68">
        <v>0</v>
      </c>
      <c r="P10" s="68"/>
      <c r="Q10" s="68"/>
      <c r="R10" s="63"/>
      <c r="S10" s="68">
        <v>1244</v>
      </c>
      <c r="T10" s="68"/>
      <c r="U10" s="68"/>
      <c r="V10" s="63"/>
      <c r="W10" s="63">
        <v>2145</v>
      </c>
      <c r="X10" s="63"/>
      <c r="Y10" s="63"/>
      <c r="Z10" s="66"/>
      <c r="AA10" s="63">
        <v>880</v>
      </c>
      <c r="AB10" s="63"/>
      <c r="AC10" s="63"/>
      <c r="AD10" s="63"/>
      <c r="AE10" s="72">
        <v>0</v>
      </c>
      <c r="AF10" s="3"/>
      <c r="AG10" s="3"/>
      <c r="AH10" s="73"/>
      <c r="AI10" s="63">
        <v>0</v>
      </c>
      <c r="AJ10" s="63"/>
      <c r="AK10" s="63"/>
      <c r="AL10" s="63"/>
      <c r="AM10" s="63">
        <v>484</v>
      </c>
      <c r="AN10" s="63"/>
      <c r="AO10" s="63"/>
      <c r="AP10" s="63"/>
      <c r="AQ10" s="63">
        <v>14.4</v>
      </c>
      <c r="AR10" s="63"/>
      <c r="AS10" s="63"/>
      <c r="AT10" s="66">
        <f t="shared" si="4"/>
      </c>
      <c r="AU10" s="63">
        <v>20.6</v>
      </c>
      <c r="AV10" s="63"/>
      <c r="AW10" s="63"/>
      <c r="AX10" s="71">
        <f t="shared" si="5"/>
      </c>
      <c r="AY10" s="63">
        <v>0</v>
      </c>
      <c r="AZ10" s="63"/>
      <c r="BA10" s="66"/>
      <c r="BB10" s="63"/>
      <c r="BC10" s="63"/>
    </row>
    <row r="11" spans="1:55" s="54" customFormat="1" ht="15.75">
      <c r="A11" s="15" t="s">
        <v>6</v>
      </c>
      <c r="B11" s="21">
        <f t="shared" si="0"/>
        <v>33644</v>
      </c>
      <c r="C11" s="22">
        <f t="shared" si="1"/>
        <v>0</v>
      </c>
      <c r="D11" s="25">
        <f t="shared" si="2"/>
        <v>0</v>
      </c>
      <c r="E11" s="27">
        <v>0</v>
      </c>
      <c r="F11" s="5"/>
      <c r="G11" s="2"/>
      <c r="H11" s="5"/>
      <c r="I11" s="67"/>
      <c r="J11" s="62">
        <v>31181</v>
      </c>
      <c r="K11" s="63"/>
      <c r="L11" s="2"/>
      <c r="M11" s="63"/>
      <c r="N11" s="66">
        <f t="shared" si="3"/>
      </c>
      <c r="O11" s="68">
        <v>0</v>
      </c>
      <c r="P11" s="68"/>
      <c r="Q11" s="68"/>
      <c r="R11" s="63"/>
      <c r="S11" s="63">
        <v>80</v>
      </c>
      <c r="T11" s="63"/>
      <c r="U11" s="63"/>
      <c r="V11" s="63"/>
      <c r="W11" s="63">
        <v>2343</v>
      </c>
      <c r="X11" s="63"/>
      <c r="Y11" s="63"/>
      <c r="Z11" s="66">
        <f>IF(Y11&gt;0,Y11/X11*10,"")</f>
      </c>
      <c r="AA11" s="63">
        <v>40</v>
      </c>
      <c r="AB11" s="63"/>
      <c r="AC11" s="63"/>
      <c r="AD11" s="63"/>
      <c r="AE11" s="72">
        <v>0</v>
      </c>
      <c r="AF11" s="3"/>
      <c r="AG11" s="3"/>
      <c r="AH11" s="73"/>
      <c r="AI11" s="63">
        <v>0</v>
      </c>
      <c r="AJ11" s="63"/>
      <c r="AK11" s="63"/>
      <c r="AL11" s="63"/>
      <c r="AM11" s="63">
        <v>1474</v>
      </c>
      <c r="AN11" s="63"/>
      <c r="AO11" s="63"/>
      <c r="AP11" s="63"/>
      <c r="AQ11" s="63">
        <v>122</v>
      </c>
      <c r="AR11" s="63"/>
      <c r="AS11" s="63"/>
      <c r="AT11" s="66">
        <f t="shared" si="4"/>
      </c>
      <c r="AU11" s="63">
        <v>136</v>
      </c>
      <c r="AV11" s="63"/>
      <c r="AW11" s="63"/>
      <c r="AX11" s="71">
        <f t="shared" si="5"/>
      </c>
      <c r="AY11" s="5">
        <v>0</v>
      </c>
      <c r="AZ11" s="63"/>
      <c r="BA11" s="66"/>
      <c r="BB11" s="63"/>
      <c r="BC11" s="5"/>
    </row>
    <row r="12" spans="1:55" s="54" customFormat="1" ht="15.75">
      <c r="A12" s="15" t="s">
        <v>7</v>
      </c>
      <c r="B12" s="21">
        <f t="shared" si="0"/>
        <v>11449</v>
      </c>
      <c r="C12" s="22">
        <f t="shared" si="1"/>
        <v>20</v>
      </c>
      <c r="D12" s="25">
        <f t="shared" si="2"/>
        <v>0.17468774565464232</v>
      </c>
      <c r="E12" s="27">
        <v>20</v>
      </c>
      <c r="F12" s="5">
        <v>20</v>
      </c>
      <c r="G12" s="2">
        <f>F12/E12*100</f>
        <v>100</v>
      </c>
      <c r="H12" s="5">
        <v>2</v>
      </c>
      <c r="I12" s="67">
        <f>H12/F12*10</f>
        <v>1</v>
      </c>
      <c r="J12" s="62">
        <v>10431</v>
      </c>
      <c r="K12" s="63"/>
      <c r="L12" s="2"/>
      <c r="M12" s="63"/>
      <c r="N12" s="66">
        <f t="shared" si="3"/>
      </c>
      <c r="O12" s="68">
        <v>0</v>
      </c>
      <c r="P12" s="68"/>
      <c r="Q12" s="68"/>
      <c r="R12" s="63"/>
      <c r="S12" s="63">
        <v>0</v>
      </c>
      <c r="T12" s="63"/>
      <c r="U12" s="63"/>
      <c r="V12" s="63"/>
      <c r="W12" s="63">
        <v>100</v>
      </c>
      <c r="X12" s="63"/>
      <c r="Y12" s="63"/>
      <c r="Z12" s="66"/>
      <c r="AA12" s="63">
        <v>628</v>
      </c>
      <c r="AB12" s="63"/>
      <c r="AC12" s="63"/>
      <c r="AD12" s="63"/>
      <c r="AE12" s="72">
        <v>270</v>
      </c>
      <c r="AF12" s="3"/>
      <c r="AG12" s="3"/>
      <c r="AH12" s="73"/>
      <c r="AI12" s="63">
        <v>0</v>
      </c>
      <c r="AJ12" s="63"/>
      <c r="AK12" s="63"/>
      <c r="AL12" s="63"/>
      <c r="AM12" s="63">
        <v>0</v>
      </c>
      <c r="AN12" s="63"/>
      <c r="AO12" s="63"/>
      <c r="AP12" s="63"/>
      <c r="AQ12" s="63">
        <v>1</v>
      </c>
      <c r="AR12" s="63"/>
      <c r="AS12" s="63"/>
      <c r="AT12" s="66">
        <f t="shared" si="4"/>
      </c>
      <c r="AU12" s="63">
        <v>13</v>
      </c>
      <c r="AV12" s="63"/>
      <c r="AW12" s="63"/>
      <c r="AX12" s="71">
        <f t="shared" si="5"/>
      </c>
      <c r="AY12" s="5">
        <v>0</v>
      </c>
      <c r="AZ12" s="63"/>
      <c r="BA12" s="66"/>
      <c r="BB12" s="63"/>
      <c r="BC12" s="5"/>
    </row>
    <row r="13" spans="1:55" s="54" customFormat="1" ht="18.75" customHeight="1">
      <c r="A13" s="15" t="s">
        <v>8</v>
      </c>
      <c r="B13" s="21">
        <f t="shared" si="0"/>
        <v>11094</v>
      </c>
      <c r="C13" s="22">
        <f t="shared" si="1"/>
        <v>0</v>
      </c>
      <c r="D13" s="25">
        <f t="shared" si="2"/>
        <v>0</v>
      </c>
      <c r="E13" s="27">
        <v>0</v>
      </c>
      <c r="F13" s="5"/>
      <c r="G13" s="2"/>
      <c r="H13" s="5"/>
      <c r="I13" s="67"/>
      <c r="J13" s="62">
        <v>8634</v>
      </c>
      <c r="K13" s="63"/>
      <c r="L13" s="2"/>
      <c r="M13" s="63"/>
      <c r="N13" s="66">
        <f t="shared" si="3"/>
      </c>
      <c r="O13" s="68">
        <v>0</v>
      </c>
      <c r="P13" s="68"/>
      <c r="Q13" s="68"/>
      <c r="R13" s="63"/>
      <c r="S13" s="63">
        <v>300</v>
      </c>
      <c r="T13" s="63"/>
      <c r="U13" s="63"/>
      <c r="V13" s="63"/>
      <c r="W13" s="63">
        <v>1362</v>
      </c>
      <c r="X13" s="63"/>
      <c r="Y13" s="63"/>
      <c r="Z13" s="66">
        <f>IF(Y13&gt;0,Y13/X13*10,"")</f>
      </c>
      <c r="AA13" s="63">
        <v>60</v>
      </c>
      <c r="AB13" s="63"/>
      <c r="AC13" s="63"/>
      <c r="AD13" s="66">
        <f>IF(AC13&gt;0,AC13/AB13*10,"")</f>
      </c>
      <c r="AE13" s="72">
        <v>738</v>
      </c>
      <c r="AF13" s="3"/>
      <c r="AG13" s="3"/>
      <c r="AH13" s="73"/>
      <c r="AI13" s="63">
        <v>0</v>
      </c>
      <c r="AJ13" s="63"/>
      <c r="AK13" s="63"/>
      <c r="AL13" s="63"/>
      <c r="AM13" s="63">
        <v>157</v>
      </c>
      <c r="AN13" s="63"/>
      <c r="AO13" s="63"/>
      <c r="AP13" s="63"/>
      <c r="AQ13" s="63">
        <v>0</v>
      </c>
      <c r="AR13" s="63"/>
      <c r="AS13" s="63"/>
      <c r="AT13" s="66">
        <f t="shared" si="4"/>
      </c>
      <c r="AU13" s="63">
        <v>0</v>
      </c>
      <c r="AV13" s="63"/>
      <c r="AW13" s="63"/>
      <c r="AX13" s="71">
        <f t="shared" si="5"/>
      </c>
      <c r="AY13" s="63">
        <v>0</v>
      </c>
      <c r="AZ13" s="63"/>
      <c r="BA13" s="66"/>
      <c r="BB13" s="63"/>
      <c r="BC13" s="63"/>
    </row>
    <row r="14" spans="1:55" s="54" customFormat="1" ht="15.75">
      <c r="A14" s="15" t="s">
        <v>9</v>
      </c>
      <c r="B14" s="21">
        <f t="shared" si="0"/>
        <v>15519</v>
      </c>
      <c r="C14" s="22">
        <f t="shared" si="1"/>
        <v>0</v>
      </c>
      <c r="D14" s="25">
        <f t="shared" si="2"/>
        <v>0</v>
      </c>
      <c r="E14" s="27">
        <v>0</v>
      </c>
      <c r="F14" s="4"/>
      <c r="G14" s="2"/>
      <c r="H14" s="5"/>
      <c r="I14" s="67"/>
      <c r="J14" s="62">
        <v>14171</v>
      </c>
      <c r="K14" s="63"/>
      <c r="L14" s="2"/>
      <c r="M14" s="63"/>
      <c r="N14" s="66">
        <f t="shared" si="3"/>
      </c>
      <c r="O14" s="68">
        <v>0</v>
      </c>
      <c r="P14" s="68"/>
      <c r="Q14" s="68"/>
      <c r="R14" s="63"/>
      <c r="S14" s="63">
        <v>319</v>
      </c>
      <c r="T14" s="63"/>
      <c r="U14" s="63"/>
      <c r="V14" s="63"/>
      <c r="W14" s="63">
        <v>0</v>
      </c>
      <c r="X14" s="63"/>
      <c r="Y14" s="63"/>
      <c r="Z14" s="66"/>
      <c r="AA14" s="63">
        <v>615</v>
      </c>
      <c r="AB14" s="63"/>
      <c r="AC14" s="63"/>
      <c r="AD14" s="63"/>
      <c r="AE14" s="72">
        <v>414</v>
      </c>
      <c r="AF14" s="3"/>
      <c r="AG14" s="3"/>
      <c r="AH14" s="73"/>
      <c r="AI14" s="63">
        <v>0</v>
      </c>
      <c r="AJ14" s="63"/>
      <c r="AK14" s="63"/>
      <c r="AL14" s="63"/>
      <c r="AM14" s="63">
        <v>858</v>
      </c>
      <c r="AN14" s="63"/>
      <c r="AO14" s="63"/>
      <c r="AP14" s="63"/>
      <c r="AQ14" s="63">
        <v>0</v>
      </c>
      <c r="AR14" s="63"/>
      <c r="AS14" s="63"/>
      <c r="AT14" s="66">
        <f t="shared" si="4"/>
      </c>
      <c r="AU14" s="63">
        <v>0</v>
      </c>
      <c r="AV14" s="63"/>
      <c r="AW14" s="63"/>
      <c r="AX14" s="71">
        <f t="shared" si="5"/>
      </c>
      <c r="AY14" s="63">
        <v>0</v>
      </c>
      <c r="AZ14" s="63"/>
      <c r="BA14" s="66"/>
      <c r="BB14" s="63"/>
      <c r="BC14" s="63"/>
    </row>
    <row r="15" spans="1:55" s="54" customFormat="1" ht="15.75">
      <c r="A15" s="15" t="s">
        <v>10</v>
      </c>
      <c r="B15" s="21">
        <f t="shared" si="0"/>
        <v>11934</v>
      </c>
      <c r="C15" s="22">
        <f t="shared" si="1"/>
        <v>0</v>
      </c>
      <c r="D15" s="25">
        <f t="shared" si="2"/>
        <v>0</v>
      </c>
      <c r="E15" s="27">
        <v>0</v>
      </c>
      <c r="F15" s="5"/>
      <c r="G15" s="2"/>
      <c r="H15" s="5"/>
      <c r="I15" s="67"/>
      <c r="J15" s="62">
        <v>10830</v>
      </c>
      <c r="K15" s="63"/>
      <c r="L15" s="2"/>
      <c r="M15" s="63"/>
      <c r="N15" s="66">
        <f t="shared" si="3"/>
      </c>
      <c r="O15" s="68">
        <v>0</v>
      </c>
      <c r="P15" s="68"/>
      <c r="Q15" s="68"/>
      <c r="R15" s="63"/>
      <c r="S15" s="63">
        <v>0</v>
      </c>
      <c r="T15" s="63"/>
      <c r="U15" s="63"/>
      <c r="V15" s="63"/>
      <c r="W15" s="63">
        <v>0</v>
      </c>
      <c r="X15" s="63"/>
      <c r="Y15" s="63"/>
      <c r="Z15" s="66"/>
      <c r="AA15" s="63">
        <v>520</v>
      </c>
      <c r="AB15" s="63"/>
      <c r="AC15" s="63"/>
      <c r="AD15" s="63"/>
      <c r="AE15" s="72">
        <v>434</v>
      </c>
      <c r="AF15" s="3"/>
      <c r="AG15" s="3"/>
      <c r="AH15" s="73"/>
      <c r="AI15" s="63">
        <v>150</v>
      </c>
      <c r="AJ15" s="63"/>
      <c r="AK15" s="63"/>
      <c r="AL15" s="63"/>
      <c r="AM15" s="63">
        <v>270</v>
      </c>
      <c r="AN15" s="63"/>
      <c r="AO15" s="63"/>
      <c r="AP15" s="63"/>
      <c r="AQ15" s="63">
        <v>0</v>
      </c>
      <c r="AR15" s="63"/>
      <c r="AS15" s="63"/>
      <c r="AT15" s="66">
        <f t="shared" si="4"/>
      </c>
      <c r="AU15" s="63">
        <v>0</v>
      </c>
      <c r="AV15" s="63"/>
      <c r="AW15" s="63"/>
      <c r="AX15" s="71">
        <f t="shared" si="5"/>
      </c>
      <c r="AY15" s="63">
        <v>0</v>
      </c>
      <c r="AZ15" s="63"/>
      <c r="BA15" s="66"/>
      <c r="BB15" s="63"/>
      <c r="BC15" s="63"/>
    </row>
    <row r="16" spans="1:55" s="54" customFormat="1" ht="15.75">
      <c r="A16" s="15" t="s">
        <v>21</v>
      </c>
      <c r="B16" s="21">
        <f t="shared" si="0"/>
        <v>15395</v>
      </c>
      <c r="C16" s="22">
        <f t="shared" si="1"/>
        <v>0</v>
      </c>
      <c r="D16" s="25">
        <f t="shared" si="2"/>
        <v>0</v>
      </c>
      <c r="E16" s="27">
        <v>0</v>
      </c>
      <c r="F16" s="5"/>
      <c r="G16" s="2"/>
      <c r="H16" s="5"/>
      <c r="I16" s="67"/>
      <c r="J16" s="62">
        <v>15395</v>
      </c>
      <c r="K16" s="63"/>
      <c r="L16" s="2"/>
      <c r="M16" s="63"/>
      <c r="N16" s="66">
        <f t="shared" si="3"/>
      </c>
      <c r="O16" s="68">
        <v>0</v>
      </c>
      <c r="P16" s="68"/>
      <c r="Q16" s="68"/>
      <c r="R16" s="63"/>
      <c r="S16" s="63">
        <v>0</v>
      </c>
      <c r="T16" s="63"/>
      <c r="U16" s="63"/>
      <c r="V16" s="63"/>
      <c r="W16" s="63">
        <v>0</v>
      </c>
      <c r="X16" s="63"/>
      <c r="Y16" s="63"/>
      <c r="Z16" s="66"/>
      <c r="AA16" s="63">
        <v>0</v>
      </c>
      <c r="AB16" s="63"/>
      <c r="AC16" s="63"/>
      <c r="AD16" s="63"/>
      <c r="AE16" s="74">
        <v>0</v>
      </c>
      <c r="AF16" s="74"/>
      <c r="AG16" s="74"/>
      <c r="AH16" s="74"/>
      <c r="AI16" s="63">
        <v>0</v>
      </c>
      <c r="AJ16" s="63"/>
      <c r="AK16" s="63"/>
      <c r="AL16" s="63"/>
      <c r="AM16" s="63">
        <v>424</v>
      </c>
      <c r="AN16" s="63"/>
      <c r="AO16" s="63"/>
      <c r="AP16" s="63"/>
      <c r="AQ16" s="63">
        <v>0</v>
      </c>
      <c r="AR16" s="63"/>
      <c r="AS16" s="63"/>
      <c r="AT16" s="66">
        <f t="shared" si="4"/>
      </c>
      <c r="AU16" s="63">
        <v>0</v>
      </c>
      <c r="AV16" s="63"/>
      <c r="AW16" s="63"/>
      <c r="AX16" s="71">
        <f t="shared" si="5"/>
      </c>
      <c r="AY16" s="63">
        <v>0</v>
      </c>
      <c r="AZ16" s="63"/>
      <c r="BA16" s="66"/>
      <c r="BB16" s="63"/>
      <c r="BC16" s="63"/>
    </row>
    <row r="17" spans="1:55" s="54" customFormat="1" ht="15.75">
      <c r="A17" s="15" t="s">
        <v>11</v>
      </c>
      <c r="B17" s="21">
        <f t="shared" si="0"/>
        <v>4489</v>
      </c>
      <c r="C17" s="22">
        <f t="shared" si="1"/>
        <v>0</v>
      </c>
      <c r="D17" s="25">
        <f t="shared" si="2"/>
        <v>0</v>
      </c>
      <c r="E17" s="27">
        <v>0</v>
      </c>
      <c r="F17" s="5"/>
      <c r="G17" s="2"/>
      <c r="H17" s="5"/>
      <c r="I17" s="67"/>
      <c r="J17" s="62">
        <v>4096</v>
      </c>
      <c r="K17" s="63"/>
      <c r="L17" s="2"/>
      <c r="M17" s="63"/>
      <c r="N17" s="66">
        <f t="shared" si="3"/>
      </c>
      <c r="O17" s="68">
        <v>0</v>
      </c>
      <c r="P17" s="68"/>
      <c r="Q17" s="68"/>
      <c r="R17" s="63"/>
      <c r="S17" s="63">
        <v>0</v>
      </c>
      <c r="T17" s="63"/>
      <c r="U17" s="63"/>
      <c r="V17" s="63"/>
      <c r="W17" s="63">
        <v>0</v>
      </c>
      <c r="X17" s="63"/>
      <c r="Y17" s="63"/>
      <c r="Z17" s="66"/>
      <c r="AA17" s="63">
        <v>130</v>
      </c>
      <c r="AB17" s="63"/>
      <c r="AC17" s="63"/>
      <c r="AD17" s="63"/>
      <c r="AE17" s="72">
        <v>263</v>
      </c>
      <c r="AF17" s="3"/>
      <c r="AG17" s="3"/>
      <c r="AH17" s="73"/>
      <c r="AI17" s="63">
        <v>0</v>
      </c>
      <c r="AJ17" s="63"/>
      <c r="AK17" s="63"/>
      <c r="AL17" s="63"/>
      <c r="AM17" s="63">
        <v>602</v>
      </c>
      <c r="AN17" s="63"/>
      <c r="AO17" s="63"/>
      <c r="AP17" s="63">
        <f>IF(AO17&gt;0,AO17/AN17*10,"")</f>
      </c>
      <c r="AQ17" s="63">
        <v>3</v>
      </c>
      <c r="AR17" s="63"/>
      <c r="AS17" s="63"/>
      <c r="AT17" s="66">
        <f t="shared" si="4"/>
      </c>
      <c r="AU17" s="63">
        <v>3</v>
      </c>
      <c r="AV17" s="63"/>
      <c r="AW17" s="63"/>
      <c r="AX17" s="71">
        <f t="shared" si="5"/>
      </c>
      <c r="AY17" s="63">
        <v>0</v>
      </c>
      <c r="AZ17" s="63"/>
      <c r="BA17" s="66"/>
      <c r="BB17" s="63"/>
      <c r="BC17" s="63"/>
    </row>
    <row r="18" spans="1:55" s="54" customFormat="1" ht="18" customHeight="1">
      <c r="A18" s="15" t="s">
        <v>12</v>
      </c>
      <c r="B18" s="21">
        <f t="shared" si="0"/>
        <v>7715</v>
      </c>
      <c r="C18" s="22">
        <f t="shared" si="1"/>
        <v>0</v>
      </c>
      <c r="D18" s="25">
        <f t="shared" si="2"/>
        <v>0</v>
      </c>
      <c r="E18" s="27">
        <v>0</v>
      </c>
      <c r="F18" s="5"/>
      <c r="G18" s="2"/>
      <c r="H18" s="5"/>
      <c r="I18" s="67"/>
      <c r="J18" s="62">
        <v>6627</v>
      </c>
      <c r="K18" s="63"/>
      <c r="L18" s="2"/>
      <c r="M18" s="63"/>
      <c r="N18" s="66">
        <f t="shared" si="3"/>
      </c>
      <c r="O18" s="68">
        <v>0</v>
      </c>
      <c r="P18" s="68"/>
      <c r="Q18" s="68"/>
      <c r="R18" s="63"/>
      <c r="S18" s="63">
        <v>0</v>
      </c>
      <c r="T18" s="63"/>
      <c r="U18" s="63"/>
      <c r="V18" s="63"/>
      <c r="W18" s="63">
        <v>0</v>
      </c>
      <c r="X18" s="63"/>
      <c r="Y18" s="63"/>
      <c r="Z18" s="66"/>
      <c r="AA18" s="63">
        <v>1011</v>
      </c>
      <c r="AB18" s="63"/>
      <c r="AC18" s="63"/>
      <c r="AD18" s="63"/>
      <c r="AE18" s="72">
        <v>0</v>
      </c>
      <c r="AF18" s="3"/>
      <c r="AG18" s="3"/>
      <c r="AH18" s="73"/>
      <c r="AI18" s="63">
        <v>77</v>
      </c>
      <c r="AJ18" s="63"/>
      <c r="AK18" s="63"/>
      <c r="AL18" s="63"/>
      <c r="AM18" s="63">
        <v>635</v>
      </c>
      <c r="AN18" s="63"/>
      <c r="AO18" s="63"/>
      <c r="AP18" s="63"/>
      <c r="AQ18" s="63">
        <v>2</v>
      </c>
      <c r="AR18" s="63"/>
      <c r="AS18" s="63"/>
      <c r="AT18" s="66">
        <f t="shared" si="4"/>
      </c>
      <c r="AU18" s="63">
        <v>1</v>
      </c>
      <c r="AV18" s="63"/>
      <c r="AW18" s="63"/>
      <c r="AX18" s="71">
        <f t="shared" si="5"/>
      </c>
      <c r="AY18" s="63">
        <v>3</v>
      </c>
      <c r="AZ18" s="63"/>
      <c r="BA18" s="66"/>
      <c r="BB18" s="63"/>
      <c r="BC18" s="63"/>
    </row>
    <row r="19" spans="1:55" s="54" customFormat="1" ht="15.75">
      <c r="A19" s="15" t="s">
        <v>22</v>
      </c>
      <c r="B19" s="21">
        <f t="shared" si="0"/>
        <v>13880</v>
      </c>
      <c r="C19" s="22">
        <f t="shared" si="1"/>
        <v>0</v>
      </c>
      <c r="D19" s="25">
        <f t="shared" si="2"/>
        <v>0</v>
      </c>
      <c r="E19" s="27">
        <v>0</v>
      </c>
      <c r="F19" s="5"/>
      <c r="G19" s="2"/>
      <c r="H19" s="5"/>
      <c r="I19" s="67"/>
      <c r="J19" s="62">
        <v>13009</v>
      </c>
      <c r="K19" s="63"/>
      <c r="L19" s="2"/>
      <c r="M19" s="63"/>
      <c r="N19" s="66">
        <f t="shared" si="3"/>
      </c>
      <c r="O19" s="68">
        <v>0</v>
      </c>
      <c r="P19" s="68"/>
      <c r="Q19" s="68"/>
      <c r="R19" s="63"/>
      <c r="S19" s="63">
        <v>331</v>
      </c>
      <c r="T19" s="63"/>
      <c r="U19" s="63"/>
      <c r="V19" s="66">
        <f>IF(U19&gt;0,U19/T19*10,"")</f>
      </c>
      <c r="W19" s="63">
        <v>0</v>
      </c>
      <c r="X19" s="63"/>
      <c r="Y19" s="63"/>
      <c r="Z19" s="66"/>
      <c r="AA19" s="63">
        <v>393</v>
      </c>
      <c r="AB19" s="63"/>
      <c r="AC19" s="63"/>
      <c r="AD19" s="63"/>
      <c r="AE19" s="72">
        <v>0</v>
      </c>
      <c r="AF19" s="3"/>
      <c r="AG19" s="3"/>
      <c r="AH19" s="73"/>
      <c r="AI19" s="63">
        <v>147</v>
      </c>
      <c r="AJ19" s="63"/>
      <c r="AK19" s="63"/>
      <c r="AL19" s="63"/>
      <c r="AM19" s="63">
        <v>315</v>
      </c>
      <c r="AN19" s="63"/>
      <c r="AO19" s="63"/>
      <c r="AP19" s="63"/>
      <c r="AQ19" s="63">
        <v>200</v>
      </c>
      <c r="AR19" s="63"/>
      <c r="AS19" s="63"/>
      <c r="AT19" s="66">
        <f t="shared" si="4"/>
      </c>
      <c r="AU19" s="63">
        <v>29</v>
      </c>
      <c r="AV19" s="63"/>
      <c r="AW19" s="63"/>
      <c r="AX19" s="71">
        <f t="shared" si="5"/>
      </c>
      <c r="AY19" s="63">
        <v>0</v>
      </c>
      <c r="AZ19" s="63"/>
      <c r="BA19" s="66"/>
      <c r="BB19" s="63"/>
      <c r="BC19" s="63"/>
    </row>
    <row r="20" spans="1:55" s="54" customFormat="1" ht="15.75">
      <c r="A20" s="15" t="s">
        <v>23</v>
      </c>
      <c r="B20" s="21">
        <f t="shared" si="0"/>
        <v>3058</v>
      </c>
      <c r="C20" s="22">
        <f t="shared" si="1"/>
        <v>0</v>
      </c>
      <c r="D20" s="25">
        <f t="shared" si="2"/>
        <v>0</v>
      </c>
      <c r="E20" s="27">
        <v>0</v>
      </c>
      <c r="F20" s="5"/>
      <c r="G20" s="2"/>
      <c r="H20" s="5"/>
      <c r="I20" s="67"/>
      <c r="J20" s="62">
        <v>1759</v>
      </c>
      <c r="K20" s="63"/>
      <c r="L20" s="2"/>
      <c r="M20" s="63"/>
      <c r="N20" s="66">
        <f t="shared" si="3"/>
      </c>
      <c r="O20" s="68">
        <v>0</v>
      </c>
      <c r="P20" s="68"/>
      <c r="Q20" s="68"/>
      <c r="R20" s="63"/>
      <c r="S20" s="63">
        <v>285</v>
      </c>
      <c r="T20" s="63"/>
      <c r="U20" s="63"/>
      <c r="V20" s="63"/>
      <c r="W20" s="63">
        <v>1014</v>
      </c>
      <c r="X20" s="63"/>
      <c r="Y20" s="63"/>
      <c r="Z20" s="66">
        <f>IF(Y20&gt;0,Y20/X20*10,"")</f>
      </c>
      <c r="AA20" s="68">
        <v>0</v>
      </c>
      <c r="AB20" s="68"/>
      <c r="AC20" s="68"/>
      <c r="AD20" s="63"/>
      <c r="AE20" s="72">
        <v>0</v>
      </c>
      <c r="AF20" s="3"/>
      <c r="AG20" s="3"/>
      <c r="AH20" s="73"/>
      <c r="AI20" s="63">
        <v>0</v>
      </c>
      <c r="AJ20" s="63"/>
      <c r="AK20" s="63"/>
      <c r="AL20" s="63"/>
      <c r="AM20" s="63">
        <v>947</v>
      </c>
      <c r="AN20" s="63"/>
      <c r="AO20" s="63"/>
      <c r="AP20" s="63"/>
      <c r="AQ20" s="63">
        <v>0</v>
      </c>
      <c r="AR20" s="63"/>
      <c r="AS20" s="63"/>
      <c r="AT20" s="66">
        <f t="shared" si="4"/>
      </c>
      <c r="AU20" s="63">
        <v>40</v>
      </c>
      <c r="AV20" s="63"/>
      <c r="AW20" s="63"/>
      <c r="AX20" s="71">
        <f t="shared" si="5"/>
      </c>
      <c r="AY20" s="5">
        <v>0</v>
      </c>
      <c r="AZ20" s="63"/>
      <c r="BA20" s="66"/>
      <c r="BB20" s="63"/>
      <c r="BC20" s="5"/>
    </row>
    <row r="21" spans="1:55" s="54" customFormat="1" ht="15.75">
      <c r="A21" s="15" t="s">
        <v>13</v>
      </c>
      <c r="B21" s="21">
        <f t="shared" si="0"/>
        <v>4586</v>
      </c>
      <c r="C21" s="22">
        <f t="shared" si="1"/>
        <v>0</v>
      </c>
      <c r="D21" s="25">
        <f t="shared" si="2"/>
        <v>0</v>
      </c>
      <c r="E21" s="27">
        <v>0</v>
      </c>
      <c r="F21" s="5"/>
      <c r="G21" s="2"/>
      <c r="H21" s="5"/>
      <c r="I21" s="67"/>
      <c r="J21" s="62">
        <v>4586</v>
      </c>
      <c r="K21" s="63"/>
      <c r="L21" s="2"/>
      <c r="M21" s="63"/>
      <c r="N21" s="66">
        <f t="shared" si="3"/>
      </c>
      <c r="O21" s="68">
        <v>0</v>
      </c>
      <c r="P21" s="63"/>
      <c r="Q21" s="68"/>
      <c r="R21" s="63"/>
      <c r="S21" s="63">
        <v>0</v>
      </c>
      <c r="T21" s="63"/>
      <c r="U21" s="63"/>
      <c r="V21" s="63"/>
      <c r="W21" s="63">
        <v>0</v>
      </c>
      <c r="X21" s="63"/>
      <c r="Y21" s="63"/>
      <c r="Z21" s="66"/>
      <c r="AA21" s="68">
        <v>0</v>
      </c>
      <c r="AB21" s="68"/>
      <c r="AC21" s="68"/>
      <c r="AD21" s="63"/>
      <c r="AE21" s="72">
        <v>0</v>
      </c>
      <c r="AF21" s="3"/>
      <c r="AG21" s="3"/>
      <c r="AH21" s="73"/>
      <c r="AI21" s="63">
        <v>0</v>
      </c>
      <c r="AJ21" s="63"/>
      <c r="AK21" s="63"/>
      <c r="AL21" s="63"/>
      <c r="AM21" s="63">
        <v>0</v>
      </c>
      <c r="AN21" s="63"/>
      <c r="AO21" s="63"/>
      <c r="AP21" s="63"/>
      <c r="AQ21" s="63">
        <v>0</v>
      </c>
      <c r="AR21" s="63"/>
      <c r="AS21" s="63"/>
      <c r="AT21" s="66"/>
      <c r="AU21" s="63">
        <v>0</v>
      </c>
      <c r="AV21" s="63"/>
      <c r="AW21" s="63"/>
      <c r="AX21" s="71">
        <f t="shared" si="5"/>
      </c>
      <c r="AY21" s="63">
        <v>0</v>
      </c>
      <c r="AZ21" s="63"/>
      <c r="BA21" s="66"/>
      <c r="BB21" s="63"/>
      <c r="BC21" s="63"/>
    </row>
    <row r="22" spans="1:55" s="54" customFormat="1" ht="15.75">
      <c r="A22" s="15" t="s">
        <v>14</v>
      </c>
      <c r="B22" s="21">
        <f t="shared" si="0"/>
        <v>13330</v>
      </c>
      <c r="C22" s="22">
        <f t="shared" si="1"/>
        <v>0</v>
      </c>
      <c r="D22" s="25">
        <f t="shared" si="2"/>
        <v>0</v>
      </c>
      <c r="E22" s="27">
        <v>0</v>
      </c>
      <c r="F22" s="5"/>
      <c r="G22" s="2"/>
      <c r="H22" s="5"/>
      <c r="I22" s="67"/>
      <c r="J22" s="62">
        <v>8021</v>
      </c>
      <c r="K22" s="63"/>
      <c r="L22" s="2"/>
      <c r="M22" s="63"/>
      <c r="N22" s="66">
        <f t="shared" si="3"/>
      </c>
      <c r="O22" s="63">
        <v>2325</v>
      </c>
      <c r="P22" s="63"/>
      <c r="Q22" s="63"/>
      <c r="R22" s="66">
        <f>IF(Q22&gt;0,Q22/P22*10,"")</f>
      </c>
      <c r="S22" s="63">
        <v>2052</v>
      </c>
      <c r="T22" s="63"/>
      <c r="U22" s="63"/>
      <c r="V22" s="63"/>
      <c r="W22" s="63">
        <v>720</v>
      </c>
      <c r="X22" s="63"/>
      <c r="Y22" s="63"/>
      <c r="Z22" s="66"/>
      <c r="AA22" s="68">
        <v>212</v>
      </c>
      <c r="AB22" s="68"/>
      <c r="AC22" s="68"/>
      <c r="AD22" s="63"/>
      <c r="AE22" s="72">
        <v>0</v>
      </c>
      <c r="AF22" s="3"/>
      <c r="AG22" s="3"/>
      <c r="AH22" s="73"/>
      <c r="AI22" s="63">
        <v>0</v>
      </c>
      <c r="AJ22" s="63"/>
      <c r="AK22" s="63"/>
      <c r="AL22" s="63"/>
      <c r="AM22" s="63">
        <v>1403</v>
      </c>
      <c r="AN22" s="63"/>
      <c r="AO22" s="63"/>
      <c r="AP22" s="63"/>
      <c r="AQ22" s="63">
        <v>3</v>
      </c>
      <c r="AR22" s="63"/>
      <c r="AS22" s="63"/>
      <c r="AT22" s="66">
        <f>IF(AS22&gt;0,AS22/AR22*10,"")</f>
      </c>
      <c r="AU22" s="63">
        <v>42</v>
      </c>
      <c r="AV22" s="63"/>
      <c r="AW22" s="63"/>
      <c r="AX22" s="71">
        <f t="shared" si="5"/>
      </c>
      <c r="AY22" s="5">
        <v>0</v>
      </c>
      <c r="AZ22" s="63"/>
      <c r="BA22" s="66"/>
      <c r="BB22" s="63"/>
      <c r="BC22" s="5">
        <f>IF(BB22&gt;0,BB22/AZ22*10,"")</f>
      </c>
    </row>
    <row r="23" spans="1:55" s="54" customFormat="1" ht="15.75">
      <c r="A23" s="15" t="s">
        <v>24</v>
      </c>
      <c r="B23" s="21">
        <f t="shared" si="0"/>
        <v>21523</v>
      </c>
      <c r="C23" s="22">
        <f t="shared" si="1"/>
        <v>0</v>
      </c>
      <c r="D23" s="25">
        <f t="shared" si="2"/>
        <v>0</v>
      </c>
      <c r="E23" s="27">
        <v>0</v>
      </c>
      <c r="F23" s="5"/>
      <c r="G23" s="2"/>
      <c r="H23" s="5"/>
      <c r="I23" s="67"/>
      <c r="J23" s="62">
        <v>11085</v>
      </c>
      <c r="K23" s="63"/>
      <c r="L23" s="2"/>
      <c r="M23" s="63"/>
      <c r="N23" s="66">
        <f t="shared" si="3"/>
      </c>
      <c r="O23" s="63">
        <v>9186</v>
      </c>
      <c r="P23" s="63"/>
      <c r="Q23" s="63"/>
      <c r="R23" s="66">
        <f>IF(Q23&gt;0,Q23/P23*10,"")</f>
      </c>
      <c r="S23" s="63">
        <v>200</v>
      </c>
      <c r="T23" s="63"/>
      <c r="U23" s="63"/>
      <c r="V23" s="63">
        <f>IF(U23&gt;0,U23/T23*10,"")</f>
      </c>
      <c r="W23" s="63">
        <v>1017</v>
      </c>
      <c r="X23" s="63"/>
      <c r="Y23" s="63"/>
      <c r="Z23" s="66"/>
      <c r="AA23" s="68">
        <v>35</v>
      </c>
      <c r="AB23" s="68"/>
      <c r="AC23" s="68"/>
      <c r="AD23" s="63"/>
      <c r="AE23" s="72">
        <v>0</v>
      </c>
      <c r="AF23" s="3"/>
      <c r="AG23" s="3"/>
      <c r="AH23" s="73"/>
      <c r="AI23" s="63">
        <v>0</v>
      </c>
      <c r="AJ23" s="63"/>
      <c r="AK23" s="63"/>
      <c r="AL23" s="63"/>
      <c r="AM23" s="63">
        <v>90</v>
      </c>
      <c r="AN23" s="63"/>
      <c r="AO23" s="63"/>
      <c r="AP23" s="63"/>
      <c r="AQ23" s="63">
        <v>670</v>
      </c>
      <c r="AR23" s="63"/>
      <c r="AS23" s="63"/>
      <c r="AT23" s="66"/>
      <c r="AU23" s="63">
        <v>145</v>
      </c>
      <c r="AV23" s="63"/>
      <c r="AW23" s="63"/>
      <c r="AX23" s="71">
        <f t="shared" si="5"/>
      </c>
      <c r="AY23" s="5">
        <v>0</v>
      </c>
      <c r="AZ23" s="63"/>
      <c r="BA23" s="66"/>
      <c r="BB23" s="63"/>
      <c r="BC23" s="5"/>
    </row>
    <row r="24" spans="1:55" s="54" customFormat="1" ht="15.75">
      <c r="A24" s="15" t="s">
        <v>15</v>
      </c>
      <c r="B24" s="21">
        <f t="shared" si="0"/>
        <v>31266</v>
      </c>
      <c r="C24" s="22">
        <f t="shared" si="1"/>
        <v>200</v>
      </c>
      <c r="D24" s="25">
        <f t="shared" si="2"/>
        <v>0.6396724876863046</v>
      </c>
      <c r="E24" s="27">
        <v>200</v>
      </c>
      <c r="F24" s="5">
        <v>200</v>
      </c>
      <c r="G24" s="2">
        <f>F24/E24*100</f>
        <v>100</v>
      </c>
      <c r="H24" s="5">
        <v>280</v>
      </c>
      <c r="I24" s="67">
        <f>H24/F24*10</f>
        <v>14</v>
      </c>
      <c r="J24" s="62">
        <v>25192</v>
      </c>
      <c r="K24" s="63"/>
      <c r="L24" s="2"/>
      <c r="M24" s="63"/>
      <c r="N24" s="66">
        <f t="shared" si="3"/>
      </c>
      <c r="O24" s="63">
        <v>1083</v>
      </c>
      <c r="P24" s="63"/>
      <c r="Q24" s="63"/>
      <c r="R24" s="66">
        <f>IF(Q24&gt;0,Q24/P24*10,"")</f>
      </c>
      <c r="S24" s="63">
        <v>3066</v>
      </c>
      <c r="T24" s="63"/>
      <c r="U24" s="63"/>
      <c r="V24" s="63">
        <f>IF(U24&gt;0,U24/T24*10,"")</f>
      </c>
      <c r="W24" s="63">
        <v>1067</v>
      </c>
      <c r="X24" s="63"/>
      <c r="Y24" s="63"/>
      <c r="Z24" s="66">
        <f>IF(Y24&gt;0,Y24/X24*10,"")</f>
      </c>
      <c r="AA24" s="68">
        <v>628</v>
      </c>
      <c r="AB24" s="68"/>
      <c r="AC24" s="68"/>
      <c r="AD24" s="75"/>
      <c r="AE24" s="72">
        <v>30</v>
      </c>
      <c r="AF24" s="3"/>
      <c r="AG24" s="3"/>
      <c r="AH24" s="73"/>
      <c r="AI24" s="63">
        <v>0</v>
      </c>
      <c r="AJ24" s="63"/>
      <c r="AK24" s="63"/>
      <c r="AL24" s="63"/>
      <c r="AM24" s="63">
        <v>3342</v>
      </c>
      <c r="AN24" s="63"/>
      <c r="AO24" s="63"/>
      <c r="AP24" s="63"/>
      <c r="AQ24" s="63">
        <v>35</v>
      </c>
      <c r="AR24" s="63"/>
      <c r="AS24" s="63"/>
      <c r="AT24" s="66">
        <f>IF(AS24&gt;0,AS24/AR24*10,"")</f>
      </c>
      <c r="AU24" s="63">
        <v>0</v>
      </c>
      <c r="AV24" s="63"/>
      <c r="AW24" s="63"/>
      <c r="AX24" s="76">
        <f t="shared" si="5"/>
      </c>
      <c r="AY24" s="63">
        <v>0</v>
      </c>
      <c r="AZ24" s="63"/>
      <c r="BA24" s="66"/>
      <c r="BB24" s="63"/>
      <c r="BC24" s="5"/>
    </row>
    <row r="25" spans="1:55" s="54" customFormat="1" ht="16.5" thickBot="1">
      <c r="A25" s="28" t="s">
        <v>44</v>
      </c>
      <c r="B25" s="29"/>
      <c r="C25" s="30"/>
      <c r="D25" s="31"/>
      <c r="E25" s="77"/>
      <c r="F25" s="78"/>
      <c r="G25" s="79"/>
      <c r="H25" s="78"/>
      <c r="I25" s="80"/>
      <c r="J25" s="62"/>
      <c r="K25" s="63"/>
      <c r="L25" s="2"/>
      <c r="M25" s="63"/>
      <c r="N25" s="66"/>
      <c r="O25" s="63"/>
      <c r="P25" s="63"/>
      <c r="Q25" s="63"/>
      <c r="R25" s="66"/>
      <c r="S25" s="63"/>
      <c r="T25" s="63"/>
      <c r="U25" s="63"/>
      <c r="V25" s="63"/>
      <c r="W25" s="63"/>
      <c r="X25" s="63"/>
      <c r="Y25" s="63"/>
      <c r="Z25" s="66"/>
      <c r="AA25" s="68"/>
      <c r="AB25" s="68"/>
      <c r="AC25" s="68"/>
      <c r="AD25" s="75"/>
      <c r="AE25" s="72"/>
      <c r="AF25" s="3"/>
      <c r="AG25" s="3"/>
      <c r="AH25" s="73"/>
      <c r="AI25" s="63"/>
      <c r="AJ25" s="63"/>
      <c r="AK25" s="63"/>
      <c r="AL25" s="63"/>
      <c r="AM25" s="63"/>
      <c r="AN25" s="63"/>
      <c r="AO25" s="63"/>
      <c r="AP25" s="63"/>
      <c r="AQ25" s="63">
        <v>186</v>
      </c>
      <c r="AR25" s="63"/>
      <c r="AS25" s="63"/>
      <c r="AT25" s="66"/>
      <c r="AU25" s="63">
        <v>179</v>
      </c>
      <c r="AV25" s="63"/>
      <c r="AW25" s="63"/>
      <c r="AX25" s="76"/>
      <c r="AY25" s="5"/>
      <c r="AZ25" s="63"/>
      <c r="BA25" s="66"/>
      <c r="BB25" s="63"/>
      <c r="BC25" s="5">
        <f>IF(BB25&gt;0,BB25/AZ25*10,"")</f>
      </c>
    </row>
    <row r="26" spans="1:55" s="54" customFormat="1" ht="16.5" thickBot="1">
      <c r="A26" s="81" t="s">
        <v>26</v>
      </c>
      <c r="B26" s="32">
        <f>SUM(B4:B25)</f>
        <v>261750</v>
      </c>
      <c r="C26" s="33">
        <f>SUM(C4:C25)</f>
        <v>3445</v>
      </c>
      <c r="D26" s="34">
        <f t="shared" si="2"/>
        <v>1.3161413562559694</v>
      </c>
      <c r="E26" s="82">
        <f>SUM(E4:E24)</f>
        <v>3585</v>
      </c>
      <c r="F26" s="83">
        <f>SUM(F4:F24)</f>
        <v>3445</v>
      </c>
      <c r="G26" s="84">
        <f>F26/E26*100</f>
        <v>96.09483960948396</v>
      </c>
      <c r="H26" s="83">
        <f>SUM(H4:H24)</f>
        <v>4423</v>
      </c>
      <c r="I26" s="85">
        <f>H26/F26*10</f>
        <v>12.838896952104498</v>
      </c>
      <c r="J26" s="86">
        <f>SUM(J4:J24)</f>
        <v>213315</v>
      </c>
      <c r="K26" s="87">
        <f>SUM(K5:K24)</f>
        <v>0</v>
      </c>
      <c r="L26" s="88">
        <f>K26/J26*100</f>
        <v>0</v>
      </c>
      <c r="M26" s="87">
        <f>SUM(M5:M24)</f>
        <v>0</v>
      </c>
      <c r="N26" s="89">
        <f>IF(M26&gt;0,M26/K26*10,"")</f>
      </c>
      <c r="O26" s="87">
        <f>SUM(O4:O24)</f>
        <v>12594</v>
      </c>
      <c r="P26" s="87">
        <f>SUM(P5:P24)</f>
        <v>0</v>
      </c>
      <c r="Q26" s="87">
        <f>SUM(Q5:Q24)</f>
        <v>0</v>
      </c>
      <c r="R26" s="89">
        <f>IF(Q26&gt;0,Q26/P26*10,"")</f>
      </c>
      <c r="S26" s="87">
        <f>SUM(S4:S24)</f>
        <v>8197</v>
      </c>
      <c r="T26" s="87">
        <f>SUM(T5:T24)</f>
        <v>0</v>
      </c>
      <c r="U26" s="87">
        <f>SUM(U5:U24)</f>
        <v>0</v>
      </c>
      <c r="V26" s="90">
        <f>IF(U26&gt;0,U26/T26*10,"")</f>
      </c>
      <c r="W26" s="87">
        <f>SUM(W4:W24)</f>
        <v>11658</v>
      </c>
      <c r="X26" s="87">
        <f>SUM(X5:X24)</f>
        <v>0</v>
      </c>
      <c r="Y26" s="87">
        <f>SUM(Y5:Y24)</f>
        <v>0</v>
      </c>
      <c r="Z26" s="90">
        <f>IF(Y26&gt;0,Y26/X26*10,"")</f>
      </c>
      <c r="AA26" s="87">
        <f>SUM(AA4:AA24)</f>
        <v>7821</v>
      </c>
      <c r="AB26" s="87">
        <f>SUM(AB5:AB24)</f>
        <v>0</v>
      </c>
      <c r="AC26" s="87">
        <f>SUM(AC5:AC24)</f>
        <v>0</v>
      </c>
      <c r="AD26" s="90" t="e">
        <f>AC26/AB26*10</f>
        <v>#DIV/0!</v>
      </c>
      <c r="AE26" s="91">
        <f>SUM(AE5:AE24)</f>
        <v>4206</v>
      </c>
      <c r="AF26" s="91">
        <f>SUM(AF5:AF24)</f>
        <v>0</v>
      </c>
      <c r="AG26" s="91">
        <f>SUM(AG5:AG24)</f>
        <v>0</v>
      </c>
      <c r="AH26" s="92" t="e">
        <f>AG26/AF26*10</f>
        <v>#DIV/0!</v>
      </c>
      <c r="AI26" s="87">
        <f>SUM(AI4:AI24)</f>
        <v>374</v>
      </c>
      <c r="AJ26" s="87"/>
      <c r="AK26" s="87"/>
      <c r="AL26" s="93"/>
      <c r="AM26" s="87">
        <f>SUM(AM4:AM24)</f>
        <v>12146</v>
      </c>
      <c r="AN26" s="87"/>
      <c r="AO26" s="87"/>
      <c r="AP26" s="93"/>
      <c r="AQ26" s="93">
        <f>SUM(AQ5:AQ25)</f>
        <v>1433.4</v>
      </c>
      <c r="AR26" s="93">
        <f>SUM(AR5:AR24)</f>
        <v>0</v>
      </c>
      <c r="AS26" s="93">
        <f>SUM(AS5:AS24)</f>
        <v>0</v>
      </c>
      <c r="AT26" s="89">
        <f>IF(AS26&gt;0,AS26/AR26*10,"")</f>
      </c>
      <c r="AU26" s="87">
        <f>SUM(AU4:AU25)</f>
        <v>1704.6</v>
      </c>
      <c r="AV26" s="87">
        <f>SUM(AV4:AV24)</f>
        <v>0</v>
      </c>
      <c r="AW26" s="87">
        <f>SUM(AW4:AW24)</f>
        <v>0</v>
      </c>
      <c r="AX26" s="94" t="e">
        <f>AW26/AV26*10</f>
        <v>#DIV/0!</v>
      </c>
      <c r="AY26" s="95">
        <f>SUM(AY4:AY25)</f>
        <v>3</v>
      </c>
      <c r="AZ26" s="87">
        <f>SUM(AZ4:AZ25)</f>
        <v>0</v>
      </c>
      <c r="BA26" s="96">
        <f>AZ26/AY26*100</f>
        <v>0</v>
      </c>
      <c r="BB26" s="87">
        <f>SUM(BB4:BB25)</f>
        <v>0</v>
      </c>
      <c r="BC26" s="89" t="e">
        <f>BB26/AZ26*10</f>
        <v>#DIV/0!</v>
      </c>
    </row>
    <row r="27" spans="1:55" s="54" customFormat="1" ht="15.75">
      <c r="A27" s="97" t="s">
        <v>16</v>
      </c>
      <c r="B27" s="52">
        <f>E27+J27+O27+S27+W27+AA27+AE27+AI27</f>
        <v>259075</v>
      </c>
      <c r="C27" s="53">
        <f>F27+K27+P27+T27+X27+AB27+AF27+AJ27</f>
        <v>2909</v>
      </c>
      <c r="D27" s="51">
        <f>C27/B27*100</f>
        <v>1.1228408761941522</v>
      </c>
      <c r="E27" s="98">
        <v>4893</v>
      </c>
      <c r="F27" s="99">
        <v>2909</v>
      </c>
      <c r="G27" s="100">
        <v>59.452278765583486</v>
      </c>
      <c r="H27" s="99">
        <v>4617</v>
      </c>
      <c r="I27" s="101">
        <v>15.871433482296322</v>
      </c>
      <c r="J27" s="102">
        <v>206908</v>
      </c>
      <c r="K27" s="103"/>
      <c r="L27" s="104"/>
      <c r="M27" s="103"/>
      <c r="N27" s="103"/>
      <c r="O27" s="103">
        <v>12560</v>
      </c>
      <c r="P27" s="103"/>
      <c r="Q27" s="103"/>
      <c r="R27" s="103"/>
      <c r="S27" s="103">
        <v>6658</v>
      </c>
      <c r="T27" s="103"/>
      <c r="U27" s="103"/>
      <c r="V27" s="103"/>
      <c r="W27" s="103">
        <v>12566</v>
      </c>
      <c r="X27" s="103"/>
      <c r="Y27" s="103"/>
      <c r="Z27" s="103"/>
      <c r="AA27" s="103">
        <v>8004</v>
      </c>
      <c r="AB27" s="103"/>
      <c r="AC27" s="103"/>
      <c r="AD27" s="103"/>
      <c r="AE27" s="103">
        <v>7486</v>
      </c>
      <c r="AF27" s="103"/>
      <c r="AG27" s="103"/>
      <c r="AH27" s="103"/>
      <c r="AI27" s="103">
        <v>0</v>
      </c>
      <c r="AJ27" s="103"/>
      <c r="AK27" s="103"/>
      <c r="AL27" s="103"/>
      <c r="AM27" s="103">
        <v>11241</v>
      </c>
      <c r="AN27" s="103"/>
      <c r="AO27" s="103"/>
      <c r="AP27" s="103"/>
      <c r="AQ27" s="103">
        <v>1514.8</v>
      </c>
      <c r="AR27" s="103"/>
      <c r="AS27" s="103"/>
      <c r="AT27" s="104"/>
      <c r="AU27" s="103">
        <v>1474.2</v>
      </c>
      <c r="AV27" s="103"/>
      <c r="AW27" s="103"/>
      <c r="AX27" s="105"/>
      <c r="AY27" s="106">
        <v>3</v>
      </c>
      <c r="AZ27" s="103"/>
      <c r="BA27" s="104"/>
      <c r="BB27" s="103"/>
      <c r="BC27" s="103"/>
    </row>
  </sheetData>
  <sheetProtection/>
  <mergeCells count="15">
    <mergeCell ref="B2:D2"/>
    <mergeCell ref="A1:BC1"/>
    <mergeCell ref="AY2:BC2"/>
    <mergeCell ref="AI2:AL2"/>
    <mergeCell ref="AM2:AP2"/>
    <mergeCell ref="AQ2:AT2"/>
    <mergeCell ref="AU2:AX2"/>
    <mergeCell ref="A2:A3"/>
    <mergeCell ref="E2:I2"/>
    <mergeCell ref="AA2:AD2"/>
    <mergeCell ref="AE2:AH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36" t="s">
        <v>74</v>
      </c>
      <c r="B1" s="437"/>
      <c r="C1" s="437"/>
      <c r="D1" s="437"/>
      <c r="E1" s="437"/>
      <c r="F1" s="437"/>
      <c r="G1" s="438"/>
      <c r="H1" s="422">
        <v>43671</v>
      </c>
      <c r="I1" s="423"/>
    </row>
    <row r="2" spans="1:9" ht="19.5" thickBot="1">
      <c r="A2" s="223"/>
      <c r="F2" s="424"/>
      <c r="G2" s="424"/>
      <c r="H2" s="425"/>
      <c r="I2" s="425"/>
    </row>
    <row r="3" spans="1:9" ht="18.75">
      <c r="A3" s="426" t="s">
        <v>75</v>
      </c>
      <c r="B3" s="429" t="s">
        <v>76</v>
      </c>
      <c r="C3" s="430"/>
      <c r="D3" s="430"/>
      <c r="E3" s="430"/>
      <c r="F3" s="430"/>
      <c r="G3" s="430"/>
      <c r="H3" s="430"/>
      <c r="I3" s="431"/>
    </row>
    <row r="4" spans="1:9" ht="18.75">
      <c r="A4" s="427"/>
      <c r="B4" s="432" t="s">
        <v>77</v>
      </c>
      <c r="C4" s="433"/>
      <c r="D4" s="433"/>
      <c r="E4" s="434"/>
      <c r="F4" s="432" t="s">
        <v>78</v>
      </c>
      <c r="G4" s="433"/>
      <c r="H4" s="433"/>
      <c r="I4" s="435"/>
    </row>
    <row r="5" spans="1:9" ht="19.5" thickBot="1">
      <c r="A5" s="428"/>
      <c r="B5" s="383" t="s">
        <v>79</v>
      </c>
      <c r="C5" s="384" t="s">
        <v>80</v>
      </c>
      <c r="D5" s="384" t="s">
        <v>81</v>
      </c>
      <c r="E5" s="385" t="s">
        <v>1</v>
      </c>
      <c r="F5" s="383" t="s">
        <v>79</v>
      </c>
      <c r="G5" s="384" t="s">
        <v>80</v>
      </c>
      <c r="H5" s="384" t="s">
        <v>81</v>
      </c>
      <c r="I5" s="386" t="s">
        <v>1</v>
      </c>
    </row>
    <row r="6" spans="1:9" ht="18.75">
      <c r="A6" s="376" t="s">
        <v>2</v>
      </c>
      <c r="B6" s="377">
        <v>299</v>
      </c>
      <c r="C6" s="378">
        <v>177</v>
      </c>
      <c r="D6" s="378">
        <v>177</v>
      </c>
      <c r="E6" s="379">
        <f aca="true" t="shared" si="0" ref="E6:E27">D6/B6*100</f>
        <v>59.19732441471572</v>
      </c>
      <c r="F6" s="380"/>
      <c r="G6" s="381"/>
      <c r="H6" s="381"/>
      <c r="I6" s="382"/>
    </row>
    <row r="7" spans="1:9" ht="18.75">
      <c r="A7" s="365" t="s">
        <v>18</v>
      </c>
      <c r="B7" s="362">
        <v>4608</v>
      </c>
      <c r="C7" s="224">
        <v>2956</v>
      </c>
      <c r="D7" s="224">
        <v>2956</v>
      </c>
      <c r="E7" s="356">
        <f t="shared" si="0"/>
        <v>64.14930555555556</v>
      </c>
      <c r="F7" s="359">
        <v>5010</v>
      </c>
      <c r="G7" s="225">
        <v>3148</v>
      </c>
      <c r="H7" s="225">
        <v>3148</v>
      </c>
      <c r="I7" s="366">
        <f aca="true" t="shared" si="1" ref="I7:I27">H7/F7*100</f>
        <v>62.834331337325345</v>
      </c>
    </row>
    <row r="8" spans="1:9" ht="18.75">
      <c r="A8" s="365" t="s">
        <v>19</v>
      </c>
      <c r="B8" s="362">
        <v>3451</v>
      </c>
      <c r="C8" s="224">
        <v>3451</v>
      </c>
      <c r="D8" s="224">
        <v>3451</v>
      </c>
      <c r="E8" s="356">
        <f t="shared" si="0"/>
        <v>100</v>
      </c>
      <c r="F8" s="359">
        <v>2795</v>
      </c>
      <c r="G8" s="225">
        <v>2795</v>
      </c>
      <c r="H8" s="225">
        <v>2795</v>
      </c>
      <c r="I8" s="366">
        <f t="shared" si="1"/>
        <v>100</v>
      </c>
    </row>
    <row r="9" spans="1:9" ht="18.75">
      <c r="A9" s="365" t="s">
        <v>3</v>
      </c>
      <c r="B9" s="362">
        <v>3553</v>
      </c>
      <c r="C9" s="224">
        <v>3553</v>
      </c>
      <c r="D9" s="224">
        <v>3553</v>
      </c>
      <c r="E9" s="356">
        <f t="shared" si="0"/>
        <v>100</v>
      </c>
      <c r="F9" s="359">
        <v>3125</v>
      </c>
      <c r="G9" s="225">
        <v>3125</v>
      </c>
      <c r="H9" s="225">
        <v>3125</v>
      </c>
      <c r="I9" s="366">
        <f t="shared" si="1"/>
        <v>100</v>
      </c>
    </row>
    <row r="10" spans="1:9" ht="18.75">
      <c r="A10" s="365" t="s">
        <v>4</v>
      </c>
      <c r="B10" s="362">
        <v>1122</v>
      </c>
      <c r="C10" s="224">
        <v>1122</v>
      </c>
      <c r="D10" s="224">
        <v>1122</v>
      </c>
      <c r="E10" s="356">
        <f t="shared" si="0"/>
        <v>100</v>
      </c>
      <c r="F10" s="359">
        <v>376</v>
      </c>
      <c r="G10" s="225">
        <v>376</v>
      </c>
      <c r="H10" s="225">
        <v>376</v>
      </c>
      <c r="I10" s="366">
        <f t="shared" si="1"/>
        <v>100</v>
      </c>
    </row>
    <row r="11" spans="1:9" ht="18.75">
      <c r="A11" s="365" t="s">
        <v>20</v>
      </c>
      <c r="B11" s="362">
        <v>3230</v>
      </c>
      <c r="C11" s="224">
        <v>3230</v>
      </c>
      <c r="D11" s="224">
        <v>3230</v>
      </c>
      <c r="E11" s="356">
        <f t="shared" si="0"/>
        <v>100</v>
      </c>
      <c r="F11" s="359">
        <v>8426</v>
      </c>
      <c r="G11" s="225">
        <v>5150</v>
      </c>
      <c r="H11" s="225">
        <v>5150</v>
      </c>
      <c r="I11" s="366">
        <f t="shared" si="1"/>
        <v>61.12034179919298</v>
      </c>
    </row>
    <row r="12" spans="1:9" ht="18.75">
      <c r="A12" s="365" t="s">
        <v>5</v>
      </c>
      <c r="B12" s="362">
        <v>3911</v>
      </c>
      <c r="C12" s="224">
        <v>777</v>
      </c>
      <c r="D12" s="224">
        <v>777</v>
      </c>
      <c r="E12" s="356">
        <f t="shared" si="0"/>
        <v>19.86704167732038</v>
      </c>
      <c r="F12" s="359">
        <v>3792</v>
      </c>
      <c r="G12" s="225">
        <v>300</v>
      </c>
      <c r="H12" s="225"/>
      <c r="I12" s="366">
        <f t="shared" si="1"/>
        <v>0</v>
      </c>
    </row>
    <row r="13" spans="1:9" ht="18.75">
      <c r="A13" s="365" t="s">
        <v>6</v>
      </c>
      <c r="B13" s="362">
        <v>1508</v>
      </c>
      <c r="C13" s="224">
        <v>1508</v>
      </c>
      <c r="D13" s="224">
        <v>1508</v>
      </c>
      <c r="E13" s="356">
        <f t="shared" si="0"/>
        <v>100</v>
      </c>
      <c r="F13" s="359">
        <v>5181</v>
      </c>
      <c r="G13" s="225">
        <v>1634</v>
      </c>
      <c r="H13" s="225">
        <v>1634</v>
      </c>
      <c r="I13" s="366">
        <f t="shared" si="1"/>
        <v>31.538313066975487</v>
      </c>
    </row>
    <row r="14" spans="1:9" ht="18.75">
      <c r="A14" s="365" t="s">
        <v>7</v>
      </c>
      <c r="B14" s="362">
        <v>2107</v>
      </c>
      <c r="C14" s="224">
        <v>1690</v>
      </c>
      <c r="D14" s="224">
        <v>1690</v>
      </c>
      <c r="E14" s="356">
        <f t="shared" si="0"/>
        <v>80.20882771713337</v>
      </c>
      <c r="F14" s="359">
        <v>1448</v>
      </c>
      <c r="G14" s="225">
        <v>883</v>
      </c>
      <c r="H14" s="225">
        <v>883</v>
      </c>
      <c r="I14" s="366">
        <f t="shared" si="1"/>
        <v>60.98066298342542</v>
      </c>
    </row>
    <row r="15" spans="1:9" ht="18.75">
      <c r="A15" s="365" t="s">
        <v>8</v>
      </c>
      <c r="B15" s="362">
        <v>455</v>
      </c>
      <c r="C15" s="224">
        <v>455</v>
      </c>
      <c r="D15" s="224">
        <v>455</v>
      </c>
      <c r="E15" s="356">
        <f t="shared" si="0"/>
        <v>100</v>
      </c>
      <c r="F15" s="359">
        <v>1447</v>
      </c>
      <c r="G15" s="225">
        <v>1447</v>
      </c>
      <c r="H15" s="225">
        <v>1447</v>
      </c>
      <c r="I15" s="366">
        <f t="shared" si="1"/>
        <v>100</v>
      </c>
    </row>
    <row r="16" spans="1:9" ht="18.75">
      <c r="A16" s="365" t="s">
        <v>9</v>
      </c>
      <c r="B16" s="362">
        <v>3063</v>
      </c>
      <c r="C16" s="224">
        <v>3063</v>
      </c>
      <c r="D16" s="224">
        <v>3063</v>
      </c>
      <c r="E16" s="356">
        <f t="shared" si="0"/>
        <v>100</v>
      </c>
      <c r="F16" s="359">
        <v>920</v>
      </c>
      <c r="G16" s="225">
        <v>920</v>
      </c>
      <c r="H16" s="225">
        <v>920</v>
      </c>
      <c r="I16" s="366">
        <f t="shared" si="1"/>
        <v>100</v>
      </c>
    </row>
    <row r="17" spans="1:9" ht="18.75">
      <c r="A17" s="365" t="s">
        <v>10</v>
      </c>
      <c r="B17" s="362">
        <v>1899</v>
      </c>
      <c r="C17" s="224">
        <v>1899</v>
      </c>
      <c r="D17" s="224">
        <v>1899</v>
      </c>
      <c r="E17" s="356">
        <f t="shared" si="0"/>
        <v>100</v>
      </c>
      <c r="F17" s="359">
        <v>323</v>
      </c>
      <c r="G17" s="225">
        <v>323</v>
      </c>
      <c r="H17" s="225">
        <v>323</v>
      </c>
      <c r="I17" s="366">
        <f t="shared" si="1"/>
        <v>100</v>
      </c>
    </row>
    <row r="18" spans="1:9" ht="18.75">
      <c r="A18" s="365" t="s">
        <v>21</v>
      </c>
      <c r="B18" s="362">
        <v>4581</v>
      </c>
      <c r="C18" s="224">
        <v>3525</v>
      </c>
      <c r="D18" s="224">
        <v>3525</v>
      </c>
      <c r="E18" s="356">
        <f t="shared" si="0"/>
        <v>76.94826457105435</v>
      </c>
      <c r="F18" s="359">
        <v>6554</v>
      </c>
      <c r="G18" s="225">
        <v>784</v>
      </c>
      <c r="H18" s="225">
        <v>784</v>
      </c>
      <c r="I18" s="366">
        <f t="shared" si="1"/>
        <v>11.962160512664022</v>
      </c>
    </row>
    <row r="19" spans="1:9" ht="18.75">
      <c r="A19" s="365" t="s">
        <v>11</v>
      </c>
      <c r="B19" s="362">
        <v>2222</v>
      </c>
      <c r="C19" s="224">
        <v>2222</v>
      </c>
      <c r="D19" s="224">
        <v>2222</v>
      </c>
      <c r="E19" s="356">
        <f t="shared" si="0"/>
        <v>100</v>
      </c>
      <c r="F19" s="359">
        <v>2625</v>
      </c>
      <c r="G19" s="225">
        <v>2625</v>
      </c>
      <c r="H19" s="225">
        <v>2625</v>
      </c>
      <c r="I19" s="366">
        <f t="shared" si="1"/>
        <v>100</v>
      </c>
    </row>
    <row r="20" spans="1:9" ht="18.75">
      <c r="A20" s="365" t="s">
        <v>12</v>
      </c>
      <c r="B20" s="362">
        <v>2321</v>
      </c>
      <c r="C20" s="224">
        <v>2321</v>
      </c>
      <c r="D20" s="224">
        <v>2321</v>
      </c>
      <c r="E20" s="356">
        <f t="shared" si="0"/>
        <v>100</v>
      </c>
      <c r="F20" s="359">
        <v>2945</v>
      </c>
      <c r="G20" s="225">
        <v>2945</v>
      </c>
      <c r="H20" s="225">
        <v>2945</v>
      </c>
      <c r="I20" s="366">
        <f t="shared" si="1"/>
        <v>100</v>
      </c>
    </row>
    <row r="21" spans="1:9" ht="18.75">
      <c r="A21" s="365" t="s">
        <v>22</v>
      </c>
      <c r="B21" s="362">
        <v>1057</v>
      </c>
      <c r="C21" s="224">
        <v>1057</v>
      </c>
      <c r="D21" s="224">
        <v>1057</v>
      </c>
      <c r="E21" s="356">
        <f t="shared" si="0"/>
        <v>100</v>
      </c>
      <c r="F21" s="359">
        <v>3409</v>
      </c>
      <c r="G21" s="226">
        <v>3409</v>
      </c>
      <c r="H21" s="225">
        <v>3409</v>
      </c>
      <c r="I21" s="366">
        <f t="shared" si="1"/>
        <v>100</v>
      </c>
    </row>
    <row r="22" spans="1:9" ht="18.75">
      <c r="A22" s="365" t="s">
        <v>23</v>
      </c>
      <c r="B22" s="362">
        <v>4412</v>
      </c>
      <c r="C22" s="224">
        <v>3000</v>
      </c>
      <c r="D22" s="224">
        <v>3000</v>
      </c>
      <c r="E22" s="356">
        <f t="shared" si="0"/>
        <v>67.99637352674523</v>
      </c>
      <c r="F22" s="359">
        <v>2880</v>
      </c>
      <c r="G22" s="225">
        <v>1600</v>
      </c>
      <c r="H22" s="225">
        <v>1600</v>
      </c>
      <c r="I22" s="366">
        <f t="shared" si="1"/>
        <v>55.55555555555556</v>
      </c>
    </row>
    <row r="23" spans="1:9" ht="18.75">
      <c r="A23" s="365" t="s">
        <v>13</v>
      </c>
      <c r="B23" s="362">
        <v>3301</v>
      </c>
      <c r="C23" s="224">
        <v>3301</v>
      </c>
      <c r="D23" s="224">
        <v>3301</v>
      </c>
      <c r="E23" s="356">
        <f t="shared" si="0"/>
        <v>100</v>
      </c>
      <c r="F23" s="359">
        <v>883</v>
      </c>
      <c r="G23" s="225">
        <v>883</v>
      </c>
      <c r="H23" s="225">
        <v>883</v>
      </c>
      <c r="I23" s="366">
        <f t="shared" si="1"/>
        <v>100</v>
      </c>
    </row>
    <row r="24" spans="1:9" ht="18.75">
      <c r="A24" s="365" t="s">
        <v>14</v>
      </c>
      <c r="B24" s="362">
        <v>3710</v>
      </c>
      <c r="C24" s="224">
        <v>3468</v>
      </c>
      <c r="D24" s="224">
        <v>3468</v>
      </c>
      <c r="E24" s="356">
        <f t="shared" si="0"/>
        <v>93.47708894878706</v>
      </c>
      <c r="F24" s="359">
        <v>1551</v>
      </c>
      <c r="G24" s="225">
        <v>1303</v>
      </c>
      <c r="H24" s="225">
        <v>1303</v>
      </c>
      <c r="I24" s="366">
        <f t="shared" si="1"/>
        <v>84.01031592520954</v>
      </c>
    </row>
    <row r="25" spans="1:9" ht="18.75">
      <c r="A25" s="365" t="s">
        <v>24</v>
      </c>
      <c r="B25" s="362">
        <v>2913</v>
      </c>
      <c r="C25" s="224">
        <v>2913</v>
      </c>
      <c r="D25" s="224">
        <v>2913</v>
      </c>
      <c r="E25" s="356">
        <f t="shared" si="0"/>
        <v>100</v>
      </c>
      <c r="F25" s="359">
        <v>1376</v>
      </c>
      <c r="G25" s="225">
        <v>1376</v>
      </c>
      <c r="H25" s="225">
        <v>1376</v>
      </c>
      <c r="I25" s="366">
        <f t="shared" si="1"/>
        <v>100</v>
      </c>
    </row>
    <row r="26" spans="1:9" ht="19.5" thickBot="1">
      <c r="A26" s="367" t="s">
        <v>15</v>
      </c>
      <c r="B26" s="363">
        <v>4167</v>
      </c>
      <c r="C26" s="352">
        <v>4167</v>
      </c>
      <c r="D26" s="352">
        <v>4167</v>
      </c>
      <c r="E26" s="357">
        <f t="shared" si="0"/>
        <v>100</v>
      </c>
      <c r="F26" s="360">
        <v>3502</v>
      </c>
      <c r="G26" s="353">
        <v>3502</v>
      </c>
      <c r="H26" s="353">
        <v>3502</v>
      </c>
      <c r="I26" s="368">
        <f t="shared" si="1"/>
        <v>100</v>
      </c>
    </row>
    <row r="27" spans="1:9" ht="19.5" thickBot="1">
      <c r="A27" s="369" t="s">
        <v>82</v>
      </c>
      <c r="B27" s="364">
        <f>SUM(B6:B26)</f>
        <v>57890</v>
      </c>
      <c r="C27" s="354">
        <f>SUM(C6:C26)</f>
        <v>49855</v>
      </c>
      <c r="D27" s="354">
        <f>SUM(D6:D26)</f>
        <v>49855</v>
      </c>
      <c r="E27" s="358">
        <f t="shared" si="0"/>
        <v>86.12022801865608</v>
      </c>
      <c r="F27" s="361">
        <f>SUM(F6:F26)</f>
        <v>58568</v>
      </c>
      <c r="G27" s="355">
        <f>SUM(G6:G26)</f>
        <v>38528</v>
      </c>
      <c r="H27" s="355">
        <f>SUM(H6:H26)</f>
        <v>38228</v>
      </c>
      <c r="I27" s="370">
        <f t="shared" si="1"/>
        <v>65.27113782270182</v>
      </c>
    </row>
    <row r="28" spans="1:9" ht="16.5" customHeight="1" thickBot="1">
      <c r="A28" s="371" t="s">
        <v>83</v>
      </c>
      <c r="B28" s="372">
        <v>62778</v>
      </c>
      <c r="C28" s="373">
        <v>59574</v>
      </c>
      <c r="D28" s="373">
        <v>57952</v>
      </c>
      <c r="E28" s="374">
        <v>92.31259358373953</v>
      </c>
      <c r="F28" s="372">
        <v>52178</v>
      </c>
      <c r="G28" s="373">
        <v>16235</v>
      </c>
      <c r="H28" s="373">
        <v>15221</v>
      </c>
      <c r="I28" s="375">
        <v>29.171298248303884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H21" sqref="H21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6.875" style="0" bestFit="1" customWidth="1"/>
    <col min="16" max="16" width="6.375" style="0" customWidth="1"/>
    <col min="17" max="17" width="10.375" style="0" hidden="1" customWidth="1"/>
    <col min="18" max="18" width="9.625" style="0" hidden="1" customWidth="1"/>
    <col min="19" max="19" width="8.75390625" style="0" hidden="1" customWidth="1"/>
    <col min="20" max="20" width="7.00390625" style="0" hidden="1" customWidth="1"/>
    <col min="21" max="21" width="9.375" style="0" hidden="1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875" style="0" hidden="1" customWidth="1"/>
    <col min="26" max="26" width="5.25390625" style="0" hidden="1" customWidth="1"/>
  </cols>
  <sheetData>
    <row r="1" spans="1:26" ht="1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33.75" customHeight="1">
      <c r="A2" s="227"/>
      <c r="B2" s="444" t="s">
        <v>84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7"/>
      <c r="Y2" s="227"/>
      <c r="Z2" s="227"/>
    </row>
    <row r="3" spans="1:24" ht="19.5" customHeight="1" thickBot="1">
      <c r="A3" s="229"/>
      <c r="B3" s="230"/>
      <c r="C3" s="230"/>
      <c r="D3" s="230"/>
      <c r="E3" s="230"/>
      <c r="F3" s="439"/>
      <c r="G3" s="439"/>
      <c r="H3" s="230"/>
      <c r="I3" s="231"/>
      <c r="L3" s="230"/>
      <c r="M3" s="227"/>
      <c r="N3" s="440">
        <v>43671</v>
      </c>
      <c r="O3" s="441"/>
      <c r="P3" s="441"/>
      <c r="Q3" s="232"/>
      <c r="R3" s="233"/>
      <c r="S3" s="234"/>
      <c r="T3" s="229"/>
      <c r="U3" s="229"/>
      <c r="V3" s="227"/>
      <c r="W3" s="227"/>
      <c r="X3" s="235"/>
    </row>
    <row r="4" spans="1:26" ht="16.5" customHeight="1" thickBot="1">
      <c r="A4" s="446" t="s">
        <v>17</v>
      </c>
      <c r="B4" s="447" t="s">
        <v>85</v>
      </c>
      <c r="C4" s="447"/>
      <c r="D4" s="447"/>
      <c r="E4" s="447"/>
      <c r="F4" s="447"/>
      <c r="G4" s="448" t="s">
        <v>86</v>
      </c>
      <c r="H4" s="448"/>
      <c r="I4" s="448"/>
      <c r="J4" s="448"/>
      <c r="K4" s="448"/>
      <c r="L4" s="449" t="s">
        <v>87</v>
      </c>
      <c r="M4" s="450"/>
      <c r="N4" s="450"/>
      <c r="O4" s="450"/>
      <c r="P4" s="451"/>
      <c r="Q4" s="442" t="s">
        <v>88</v>
      </c>
      <c r="R4" s="443"/>
      <c r="S4" s="443"/>
      <c r="T4" s="443"/>
      <c r="U4" s="443"/>
      <c r="V4" s="443" t="s">
        <v>89</v>
      </c>
      <c r="W4" s="443"/>
      <c r="X4" s="443"/>
      <c r="Y4" s="443"/>
      <c r="Z4" s="443"/>
    </row>
    <row r="5" spans="1:26" ht="32.25" thickBot="1">
      <c r="A5" s="446"/>
      <c r="B5" s="236" t="s">
        <v>90</v>
      </c>
      <c r="C5" s="237" t="s">
        <v>91</v>
      </c>
      <c r="D5" s="237" t="s">
        <v>92</v>
      </c>
      <c r="E5" s="238" t="s">
        <v>93</v>
      </c>
      <c r="F5" s="239" t="s">
        <v>1</v>
      </c>
      <c r="G5" s="236" t="s">
        <v>90</v>
      </c>
      <c r="H5" s="238" t="s">
        <v>91</v>
      </c>
      <c r="I5" s="237" t="s">
        <v>92</v>
      </c>
      <c r="J5" s="238" t="s">
        <v>93</v>
      </c>
      <c r="K5" s="239" t="s">
        <v>1</v>
      </c>
      <c r="L5" s="236" t="s">
        <v>90</v>
      </c>
      <c r="M5" s="237" t="s">
        <v>91</v>
      </c>
      <c r="N5" s="237" t="s">
        <v>92</v>
      </c>
      <c r="O5" s="238" t="s">
        <v>93</v>
      </c>
      <c r="P5" s="239" t="s">
        <v>1</v>
      </c>
      <c r="Q5" s="236" t="s">
        <v>90</v>
      </c>
      <c r="R5" s="238" t="s">
        <v>91</v>
      </c>
      <c r="S5" s="237" t="s">
        <v>92</v>
      </c>
      <c r="T5" s="237" t="s">
        <v>93</v>
      </c>
      <c r="U5" s="239" t="s">
        <v>1</v>
      </c>
      <c r="V5" s="236" t="s">
        <v>90</v>
      </c>
      <c r="W5" s="238" t="s">
        <v>91</v>
      </c>
      <c r="X5" s="237" t="s">
        <v>92</v>
      </c>
      <c r="Y5" s="237" t="s">
        <v>93</v>
      </c>
      <c r="Z5" s="239" t="s">
        <v>1</v>
      </c>
    </row>
    <row r="6" spans="1:26" ht="15.75">
      <c r="A6" s="240" t="s">
        <v>2</v>
      </c>
      <c r="B6" s="241">
        <v>415</v>
      </c>
      <c r="C6" s="241">
        <v>2</v>
      </c>
      <c r="D6" s="242">
        <v>95</v>
      </c>
      <c r="E6" s="242">
        <f aca="true" t="shared" si="0" ref="E6:E27">C6+D6</f>
        <v>97</v>
      </c>
      <c r="F6" s="243">
        <f>E6/B6*100</f>
        <v>23.373493975903614</v>
      </c>
      <c r="G6" s="241">
        <v>0</v>
      </c>
      <c r="H6" s="241">
        <v>0</v>
      </c>
      <c r="I6" s="244">
        <v>0</v>
      </c>
      <c r="J6" s="242">
        <f aca="true" t="shared" si="1" ref="J6:J26">H6+I6</f>
        <v>0</v>
      </c>
      <c r="K6" s="245">
        <v>0</v>
      </c>
      <c r="L6" s="241">
        <v>0</v>
      </c>
      <c r="M6" s="241">
        <v>0</v>
      </c>
      <c r="N6" s="244"/>
      <c r="O6" s="242">
        <f aca="true" t="shared" si="2" ref="O6:O26">M6+N6</f>
        <v>0</v>
      </c>
      <c r="P6" s="245">
        <v>0</v>
      </c>
      <c r="Q6" s="246">
        <v>0</v>
      </c>
      <c r="R6" s="247">
        <v>0</v>
      </c>
      <c r="S6" s="244"/>
      <c r="T6" s="242">
        <f>R6+S6</f>
        <v>0</v>
      </c>
      <c r="U6" s="245">
        <v>0</v>
      </c>
      <c r="V6" s="246">
        <v>132</v>
      </c>
      <c r="W6" s="241">
        <v>0</v>
      </c>
      <c r="X6" s="248"/>
      <c r="Y6" s="249">
        <f aca="true" t="shared" si="3" ref="Y6:Y26">W6+X6</f>
        <v>0</v>
      </c>
      <c r="Z6" s="245">
        <f>Y6/V6*100</f>
        <v>0</v>
      </c>
    </row>
    <row r="7" spans="1:26" ht="15.75">
      <c r="A7" s="250" t="s">
        <v>18</v>
      </c>
      <c r="B7" s="241">
        <v>3000</v>
      </c>
      <c r="C7" s="241">
        <v>0</v>
      </c>
      <c r="D7" s="248">
        <v>1371</v>
      </c>
      <c r="E7" s="249">
        <f t="shared" si="0"/>
        <v>1371</v>
      </c>
      <c r="F7" s="245">
        <f aca="true" t="shared" si="4" ref="F7:F27">(E7*100)/B7</f>
        <v>45.7</v>
      </c>
      <c r="G7" s="241">
        <v>5000</v>
      </c>
      <c r="H7" s="241">
        <v>0</v>
      </c>
      <c r="I7" s="248">
        <v>620</v>
      </c>
      <c r="J7" s="242">
        <f t="shared" si="1"/>
        <v>620</v>
      </c>
      <c r="K7" s="245">
        <f>(J7*100)/G7</f>
        <v>12.4</v>
      </c>
      <c r="L7" s="241">
        <v>1500</v>
      </c>
      <c r="M7" s="241">
        <v>0</v>
      </c>
      <c r="N7" s="248"/>
      <c r="O7" s="242">
        <f t="shared" si="2"/>
        <v>0</v>
      </c>
      <c r="P7" s="245">
        <f aca="true" t="shared" si="5" ref="P7:P27">(O7*100)/L7</f>
        <v>0</v>
      </c>
      <c r="Q7" s="246">
        <v>4500</v>
      </c>
      <c r="R7" s="247">
        <v>0</v>
      </c>
      <c r="S7" s="248"/>
      <c r="T7" s="242">
        <f>R7+S7</f>
        <v>0</v>
      </c>
      <c r="U7" s="245">
        <v>0</v>
      </c>
      <c r="V7" s="246">
        <v>4500</v>
      </c>
      <c r="W7" s="241">
        <v>0</v>
      </c>
      <c r="X7" s="248"/>
      <c r="Y7" s="249">
        <f t="shared" si="3"/>
        <v>0</v>
      </c>
      <c r="Z7" s="245">
        <f aca="true" t="shared" si="6" ref="Z7:Z27">(Y7*100)/V7</f>
        <v>0</v>
      </c>
    </row>
    <row r="8" spans="1:26" ht="15.75">
      <c r="A8" s="250" t="s">
        <v>19</v>
      </c>
      <c r="B8" s="241">
        <v>1800</v>
      </c>
      <c r="C8" s="241">
        <v>260</v>
      </c>
      <c r="D8" s="248">
        <v>1850</v>
      </c>
      <c r="E8" s="249">
        <f t="shared" si="0"/>
        <v>2110</v>
      </c>
      <c r="F8" s="245">
        <f t="shared" si="4"/>
        <v>117.22222222222223</v>
      </c>
      <c r="G8" s="241">
        <v>8600</v>
      </c>
      <c r="H8" s="241">
        <v>2000</v>
      </c>
      <c r="I8" s="248">
        <v>7280</v>
      </c>
      <c r="J8" s="242">
        <f t="shared" si="1"/>
        <v>9280</v>
      </c>
      <c r="K8" s="245">
        <f>(J8*100)/G8</f>
        <v>107.90697674418605</v>
      </c>
      <c r="L8" s="241">
        <v>1700</v>
      </c>
      <c r="M8" s="241">
        <v>50</v>
      </c>
      <c r="N8" s="248"/>
      <c r="O8" s="242">
        <f t="shared" si="2"/>
        <v>50</v>
      </c>
      <c r="P8" s="245">
        <f t="shared" si="5"/>
        <v>2.9411764705882355</v>
      </c>
      <c r="Q8" s="246">
        <v>2800</v>
      </c>
      <c r="R8" s="247">
        <v>1050</v>
      </c>
      <c r="S8" s="248"/>
      <c r="T8" s="242">
        <f>R8+S8</f>
        <v>1050</v>
      </c>
      <c r="U8" s="245">
        <f>(T8*100)/Q8</f>
        <v>37.5</v>
      </c>
      <c r="V8" s="246">
        <v>3990</v>
      </c>
      <c r="W8" s="241">
        <v>800</v>
      </c>
      <c r="X8" s="248"/>
      <c r="Y8" s="249">
        <f t="shared" si="3"/>
        <v>800</v>
      </c>
      <c r="Z8" s="245">
        <f t="shared" si="6"/>
        <v>20.050125313283207</v>
      </c>
    </row>
    <row r="9" spans="1:26" ht="15.75">
      <c r="A9" s="250" t="s">
        <v>3</v>
      </c>
      <c r="B9" s="241">
        <v>1230</v>
      </c>
      <c r="C9" s="241">
        <v>0</v>
      </c>
      <c r="D9" s="248">
        <v>1406</v>
      </c>
      <c r="E9" s="249">
        <f t="shared" si="0"/>
        <v>1406</v>
      </c>
      <c r="F9" s="245">
        <f t="shared" si="4"/>
        <v>114.3089430894309</v>
      </c>
      <c r="G9" s="241">
        <v>157</v>
      </c>
      <c r="H9" s="241">
        <v>0</v>
      </c>
      <c r="I9" s="248">
        <v>710</v>
      </c>
      <c r="J9" s="242">
        <f t="shared" si="1"/>
        <v>710</v>
      </c>
      <c r="K9" s="245">
        <f>(J9*100)/G9</f>
        <v>452.22929936305735</v>
      </c>
      <c r="L9" s="241">
        <v>120</v>
      </c>
      <c r="M9" s="241">
        <v>0</v>
      </c>
      <c r="N9" s="248"/>
      <c r="O9" s="242">
        <f t="shared" si="2"/>
        <v>0</v>
      </c>
      <c r="P9" s="245">
        <f t="shared" si="5"/>
        <v>0</v>
      </c>
      <c r="Q9" s="246">
        <v>0</v>
      </c>
      <c r="R9" s="247">
        <v>0</v>
      </c>
      <c r="S9" s="248"/>
      <c r="T9" s="242">
        <f>R9+S9</f>
        <v>0</v>
      </c>
      <c r="U9" s="245">
        <v>0</v>
      </c>
      <c r="V9" s="246">
        <v>593</v>
      </c>
      <c r="W9" s="241">
        <v>0</v>
      </c>
      <c r="X9" s="248"/>
      <c r="Y9" s="249">
        <f t="shared" si="3"/>
        <v>0</v>
      </c>
      <c r="Z9" s="245">
        <f t="shared" si="6"/>
        <v>0</v>
      </c>
    </row>
    <row r="10" spans="1:26" ht="15.75">
      <c r="A10" s="250" t="s">
        <v>4</v>
      </c>
      <c r="B10" s="241">
        <v>3700</v>
      </c>
      <c r="C10" s="241">
        <v>0</v>
      </c>
      <c r="D10" s="248">
        <v>3500</v>
      </c>
      <c r="E10" s="249">
        <f t="shared" si="0"/>
        <v>3500</v>
      </c>
      <c r="F10" s="245">
        <f t="shared" si="4"/>
        <v>94.5945945945946</v>
      </c>
      <c r="G10" s="241">
        <v>0</v>
      </c>
      <c r="H10" s="241">
        <v>0</v>
      </c>
      <c r="I10" s="248">
        <v>0</v>
      </c>
      <c r="J10" s="242">
        <f t="shared" si="1"/>
        <v>0</v>
      </c>
      <c r="K10" s="245">
        <v>0</v>
      </c>
      <c r="L10" s="241">
        <v>1600</v>
      </c>
      <c r="M10" s="241">
        <v>0</v>
      </c>
      <c r="N10" s="248"/>
      <c r="O10" s="242">
        <f t="shared" si="2"/>
        <v>0</v>
      </c>
      <c r="P10" s="245">
        <f t="shared" si="5"/>
        <v>0</v>
      </c>
      <c r="Q10" s="246">
        <v>0</v>
      </c>
      <c r="R10" s="247">
        <v>0</v>
      </c>
      <c r="S10" s="248"/>
      <c r="T10" s="242">
        <v>0</v>
      </c>
      <c r="U10" s="245">
        <v>0</v>
      </c>
      <c r="V10" s="246">
        <v>1650</v>
      </c>
      <c r="W10" s="241">
        <v>200</v>
      </c>
      <c r="X10" s="248"/>
      <c r="Y10" s="249">
        <f t="shared" si="3"/>
        <v>200</v>
      </c>
      <c r="Z10" s="245">
        <f t="shared" si="6"/>
        <v>12.121212121212121</v>
      </c>
    </row>
    <row r="11" spans="1:26" ht="15.75">
      <c r="A11" s="250" t="s">
        <v>20</v>
      </c>
      <c r="B11" s="241">
        <v>1241</v>
      </c>
      <c r="C11" s="241">
        <v>0</v>
      </c>
      <c r="D11" s="248">
        <v>3100</v>
      </c>
      <c r="E11" s="249">
        <f t="shared" si="0"/>
        <v>3100</v>
      </c>
      <c r="F11" s="245">
        <f t="shared" si="4"/>
        <v>249.79854955680904</v>
      </c>
      <c r="G11" s="241">
        <v>1896</v>
      </c>
      <c r="H11" s="241">
        <v>1100</v>
      </c>
      <c r="I11" s="248">
        <v>1300</v>
      </c>
      <c r="J11" s="242">
        <f t="shared" si="1"/>
        <v>2400</v>
      </c>
      <c r="K11" s="245">
        <f>(J11*100)/G11</f>
        <v>126.58227848101266</v>
      </c>
      <c r="L11" s="241">
        <v>1173</v>
      </c>
      <c r="M11" s="241">
        <v>350</v>
      </c>
      <c r="N11" s="248"/>
      <c r="O11" s="242">
        <f t="shared" si="2"/>
        <v>350</v>
      </c>
      <c r="P11" s="245">
        <f t="shared" si="5"/>
        <v>29.838022165387894</v>
      </c>
      <c r="Q11" s="246">
        <v>6554</v>
      </c>
      <c r="R11" s="247">
        <v>1100</v>
      </c>
      <c r="S11" s="248"/>
      <c r="T11" s="242">
        <f aca="true" t="shared" si="7" ref="T11:T26">R11+S11</f>
        <v>1100</v>
      </c>
      <c r="U11" s="245">
        <f>(T11*100)/Q11</f>
        <v>16.783643576441868</v>
      </c>
      <c r="V11" s="246">
        <v>1949</v>
      </c>
      <c r="W11" s="241">
        <v>405</v>
      </c>
      <c r="X11" s="248"/>
      <c r="Y11" s="249">
        <f t="shared" si="3"/>
        <v>405</v>
      </c>
      <c r="Z11" s="245">
        <f t="shared" si="6"/>
        <v>20.779887121600822</v>
      </c>
    </row>
    <row r="12" spans="1:26" ht="15.75">
      <c r="A12" s="250" t="s">
        <v>5</v>
      </c>
      <c r="B12" s="241">
        <v>990</v>
      </c>
      <c r="C12" s="241">
        <v>169</v>
      </c>
      <c r="D12" s="248">
        <v>1201</v>
      </c>
      <c r="E12" s="249">
        <f t="shared" si="0"/>
        <v>1370</v>
      </c>
      <c r="F12" s="245">
        <f t="shared" si="4"/>
        <v>138.3838383838384</v>
      </c>
      <c r="G12" s="241">
        <v>1850</v>
      </c>
      <c r="H12" s="241">
        <v>812</v>
      </c>
      <c r="I12" s="248">
        <v>1057</v>
      </c>
      <c r="J12" s="242">
        <f t="shared" si="1"/>
        <v>1869</v>
      </c>
      <c r="K12" s="245">
        <f>(J12*100)/G12</f>
        <v>101.02702702702703</v>
      </c>
      <c r="L12" s="241">
        <v>1180</v>
      </c>
      <c r="M12" s="241">
        <v>200</v>
      </c>
      <c r="N12" s="248"/>
      <c r="O12" s="242">
        <f t="shared" si="2"/>
        <v>200</v>
      </c>
      <c r="P12" s="245">
        <f t="shared" si="5"/>
        <v>16.949152542372882</v>
      </c>
      <c r="Q12" s="246">
        <v>1500</v>
      </c>
      <c r="R12" s="247">
        <v>760</v>
      </c>
      <c r="S12" s="248"/>
      <c r="T12" s="242">
        <f t="shared" si="7"/>
        <v>760</v>
      </c>
      <c r="U12" s="245">
        <f>(T12*100)/Q12</f>
        <v>50.666666666666664</v>
      </c>
      <c r="V12" s="246">
        <v>2400</v>
      </c>
      <c r="W12" s="241">
        <v>312</v>
      </c>
      <c r="X12" s="248"/>
      <c r="Y12" s="249">
        <f t="shared" si="3"/>
        <v>312</v>
      </c>
      <c r="Z12" s="245">
        <f t="shared" si="6"/>
        <v>13</v>
      </c>
    </row>
    <row r="13" spans="1:26" ht="15.75">
      <c r="A13" s="250" t="s">
        <v>6</v>
      </c>
      <c r="B13" s="241">
        <v>1190</v>
      </c>
      <c r="C13" s="241">
        <v>0</v>
      </c>
      <c r="D13" s="248">
        <v>1477</v>
      </c>
      <c r="E13" s="249">
        <f t="shared" si="0"/>
        <v>1477</v>
      </c>
      <c r="F13" s="245">
        <f t="shared" si="4"/>
        <v>124.11764705882354</v>
      </c>
      <c r="G13" s="241">
        <v>11700</v>
      </c>
      <c r="H13" s="241">
        <v>0</v>
      </c>
      <c r="I13" s="248">
        <v>11429</v>
      </c>
      <c r="J13" s="242">
        <f t="shared" si="1"/>
        <v>11429</v>
      </c>
      <c r="K13" s="245">
        <f>(J13*100)/G13</f>
        <v>97.68376068376068</v>
      </c>
      <c r="L13" s="241">
        <v>3258</v>
      </c>
      <c r="M13" s="241">
        <v>0</v>
      </c>
      <c r="N13" s="248"/>
      <c r="O13" s="242">
        <f t="shared" si="2"/>
        <v>0</v>
      </c>
      <c r="P13" s="245">
        <f t="shared" si="5"/>
        <v>0</v>
      </c>
      <c r="Q13" s="246">
        <v>29155</v>
      </c>
      <c r="R13" s="247">
        <v>0</v>
      </c>
      <c r="S13" s="248"/>
      <c r="T13" s="242">
        <f t="shared" si="7"/>
        <v>0</v>
      </c>
      <c r="U13" s="245">
        <f>(T13*100)/Q13</f>
        <v>0</v>
      </c>
      <c r="V13" s="246">
        <v>18350</v>
      </c>
      <c r="W13" s="241">
        <v>0</v>
      </c>
      <c r="X13" s="248"/>
      <c r="Y13" s="249">
        <f t="shared" si="3"/>
        <v>0</v>
      </c>
      <c r="Z13" s="245">
        <f t="shared" si="6"/>
        <v>0</v>
      </c>
    </row>
    <row r="14" spans="1:26" ht="15.75">
      <c r="A14" s="250" t="s">
        <v>7</v>
      </c>
      <c r="B14" s="241">
        <v>1115</v>
      </c>
      <c r="C14" s="241">
        <v>0</v>
      </c>
      <c r="D14" s="248">
        <v>1029</v>
      </c>
      <c r="E14" s="249">
        <f t="shared" si="0"/>
        <v>1029</v>
      </c>
      <c r="F14" s="245">
        <f t="shared" si="4"/>
        <v>92.28699551569507</v>
      </c>
      <c r="G14" s="241">
        <v>0</v>
      </c>
      <c r="H14" s="241">
        <v>0</v>
      </c>
      <c r="I14" s="248">
        <v>0</v>
      </c>
      <c r="J14" s="242">
        <f t="shared" si="1"/>
        <v>0</v>
      </c>
      <c r="K14" s="245">
        <v>0</v>
      </c>
      <c r="L14" s="241">
        <v>1070</v>
      </c>
      <c r="M14" s="241">
        <v>0</v>
      </c>
      <c r="N14" s="248"/>
      <c r="O14" s="242">
        <f t="shared" si="2"/>
        <v>0</v>
      </c>
      <c r="P14" s="245">
        <f t="shared" si="5"/>
        <v>0</v>
      </c>
      <c r="Q14" s="246">
        <v>0</v>
      </c>
      <c r="R14" s="247">
        <v>0</v>
      </c>
      <c r="S14" s="248"/>
      <c r="T14" s="242">
        <f t="shared" si="7"/>
        <v>0</v>
      </c>
      <c r="U14" s="245">
        <v>0</v>
      </c>
      <c r="V14" s="246">
        <v>1337</v>
      </c>
      <c r="W14" s="241">
        <v>832</v>
      </c>
      <c r="X14" s="248"/>
      <c r="Y14" s="249">
        <f t="shared" si="3"/>
        <v>832</v>
      </c>
      <c r="Z14" s="245">
        <f t="shared" si="6"/>
        <v>62.228870605833954</v>
      </c>
    </row>
    <row r="15" spans="1:26" ht="15.75">
      <c r="A15" s="250" t="s">
        <v>8</v>
      </c>
      <c r="B15" s="241">
        <v>818</v>
      </c>
      <c r="C15" s="241">
        <v>0</v>
      </c>
      <c r="D15" s="248">
        <v>1188</v>
      </c>
      <c r="E15" s="249">
        <f t="shared" si="0"/>
        <v>1188</v>
      </c>
      <c r="F15" s="245">
        <f t="shared" si="4"/>
        <v>145.23227383863082</v>
      </c>
      <c r="G15" s="241">
        <v>2028</v>
      </c>
      <c r="H15" s="241">
        <v>1500</v>
      </c>
      <c r="I15" s="248">
        <v>540</v>
      </c>
      <c r="J15" s="242">
        <f t="shared" si="1"/>
        <v>2040</v>
      </c>
      <c r="K15" s="245">
        <f aca="true" t="shared" si="8" ref="K15:K22">(J15*100)/G15</f>
        <v>100.59171597633136</v>
      </c>
      <c r="L15" s="241">
        <v>1227</v>
      </c>
      <c r="M15" s="241">
        <v>0</v>
      </c>
      <c r="N15" s="248"/>
      <c r="O15" s="242">
        <f t="shared" si="2"/>
        <v>0</v>
      </c>
      <c r="P15" s="245">
        <f t="shared" si="5"/>
        <v>0</v>
      </c>
      <c r="Q15" s="246">
        <v>2437</v>
      </c>
      <c r="R15" s="247">
        <v>100</v>
      </c>
      <c r="S15" s="248"/>
      <c r="T15" s="242">
        <f t="shared" si="7"/>
        <v>100</v>
      </c>
      <c r="U15" s="245">
        <f aca="true" t="shared" si="9" ref="U15:U22">(T15*100)/Q15</f>
        <v>4.1034058268362745</v>
      </c>
      <c r="V15" s="246">
        <v>1031</v>
      </c>
      <c r="W15" s="241">
        <v>50</v>
      </c>
      <c r="X15" s="248"/>
      <c r="Y15" s="249">
        <f t="shared" si="3"/>
        <v>50</v>
      </c>
      <c r="Z15" s="245">
        <f t="shared" si="6"/>
        <v>4.849660523763337</v>
      </c>
    </row>
    <row r="16" spans="1:26" ht="15.75">
      <c r="A16" s="250" t="s">
        <v>9</v>
      </c>
      <c r="B16" s="241">
        <v>1080</v>
      </c>
      <c r="C16" s="241">
        <v>140</v>
      </c>
      <c r="D16" s="248">
        <v>1381</v>
      </c>
      <c r="E16" s="249">
        <f t="shared" si="0"/>
        <v>1521</v>
      </c>
      <c r="F16" s="245">
        <f t="shared" si="4"/>
        <v>140.83333333333334</v>
      </c>
      <c r="G16" s="241">
        <v>10800</v>
      </c>
      <c r="H16" s="241">
        <v>8300</v>
      </c>
      <c r="I16" s="248">
        <v>6500</v>
      </c>
      <c r="J16" s="242">
        <f t="shared" si="1"/>
        <v>14800</v>
      </c>
      <c r="K16" s="245">
        <f t="shared" si="8"/>
        <v>137.03703703703704</v>
      </c>
      <c r="L16" s="241">
        <v>2310</v>
      </c>
      <c r="M16" s="241">
        <v>520</v>
      </c>
      <c r="N16" s="248">
        <v>1060</v>
      </c>
      <c r="O16" s="242">
        <f t="shared" si="2"/>
        <v>1580</v>
      </c>
      <c r="P16" s="245">
        <f t="shared" si="5"/>
        <v>68.3982683982684</v>
      </c>
      <c r="Q16" s="246">
        <v>12800</v>
      </c>
      <c r="R16" s="247">
        <v>7800</v>
      </c>
      <c r="S16" s="248"/>
      <c r="T16" s="242">
        <f t="shared" si="7"/>
        <v>7800</v>
      </c>
      <c r="U16" s="245">
        <f t="shared" si="9"/>
        <v>60.9375</v>
      </c>
      <c r="V16" s="246">
        <v>3565</v>
      </c>
      <c r="W16" s="241">
        <v>1110</v>
      </c>
      <c r="X16" s="248"/>
      <c r="Y16" s="249">
        <f t="shared" si="3"/>
        <v>1110</v>
      </c>
      <c r="Z16" s="245">
        <f t="shared" si="6"/>
        <v>31.136044880785413</v>
      </c>
    </row>
    <row r="17" spans="1:26" ht="15.75">
      <c r="A17" s="250" t="s">
        <v>10</v>
      </c>
      <c r="B17" s="241">
        <v>1700</v>
      </c>
      <c r="C17" s="241">
        <v>0</v>
      </c>
      <c r="D17" s="248">
        <v>1445</v>
      </c>
      <c r="E17" s="249">
        <f t="shared" si="0"/>
        <v>1445</v>
      </c>
      <c r="F17" s="245">
        <f t="shared" si="4"/>
        <v>85</v>
      </c>
      <c r="G17" s="241">
        <v>1200</v>
      </c>
      <c r="H17" s="241">
        <v>0</v>
      </c>
      <c r="I17" s="248">
        <v>1200</v>
      </c>
      <c r="J17" s="242">
        <f t="shared" si="1"/>
        <v>1200</v>
      </c>
      <c r="K17" s="245">
        <f t="shared" si="8"/>
        <v>100</v>
      </c>
      <c r="L17" s="241">
        <v>1052</v>
      </c>
      <c r="M17" s="241">
        <v>0</v>
      </c>
      <c r="N17" s="248"/>
      <c r="O17" s="242">
        <f t="shared" si="2"/>
        <v>0</v>
      </c>
      <c r="P17" s="245">
        <f t="shared" si="5"/>
        <v>0</v>
      </c>
      <c r="Q17" s="246">
        <v>905</v>
      </c>
      <c r="R17" s="247">
        <v>0</v>
      </c>
      <c r="S17" s="248"/>
      <c r="T17" s="242">
        <f t="shared" si="7"/>
        <v>0</v>
      </c>
      <c r="U17" s="245">
        <f t="shared" si="9"/>
        <v>0</v>
      </c>
      <c r="V17" s="246">
        <v>1472</v>
      </c>
      <c r="W17" s="241">
        <v>142</v>
      </c>
      <c r="X17" s="248"/>
      <c r="Y17" s="249">
        <f t="shared" si="3"/>
        <v>142</v>
      </c>
      <c r="Z17" s="245">
        <f t="shared" si="6"/>
        <v>9.646739130434783</v>
      </c>
    </row>
    <row r="18" spans="1:26" ht="15.75">
      <c r="A18" s="250" t="s">
        <v>21</v>
      </c>
      <c r="B18" s="241">
        <v>2730</v>
      </c>
      <c r="C18" s="241">
        <v>482</v>
      </c>
      <c r="D18" s="248">
        <v>2443</v>
      </c>
      <c r="E18" s="249">
        <f t="shared" si="0"/>
        <v>2925</v>
      </c>
      <c r="F18" s="245">
        <f t="shared" si="4"/>
        <v>107.14285714285714</v>
      </c>
      <c r="G18" s="241">
        <v>4000</v>
      </c>
      <c r="H18" s="241">
        <v>0</v>
      </c>
      <c r="I18" s="248">
        <v>4044</v>
      </c>
      <c r="J18" s="242">
        <f t="shared" si="1"/>
        <v>4044</v>
      </c>
      <c r="K18" s="245">
        <f t="shared" si="8"/>
        <v>101.1</v>
      </c>
      <c r="L18" s="241">
        <v>3330</v>
      </c>
      <c r="M18" s="241">
        <v>475</v>
      </c>
      <c r="N18" s="248"/>
      <c r="O18" s="242">
        <f t="shared" si="2"/>
        <v>475</v>
      </c>
      <c r="P18" s="245">
        <f t="shared" si="5"/>
        <v>14.264264264264265</v>
      </c>
      <c r="Q18" s="246">
        <v>7700</v>
      </c>
      <c r="R18" s="247">
        <v>0</v>
      </c>
      <c r="S18" s="248"/>
      <c r="T18" s="242">
        <f t="shared" si="7"/>
        <v>0</v>
      </c>
      <c r="U18" s="245">
        <f t="shared" si="9"/>
        <v>0</v>
      </c>
      <c r="V18" s="246">
        <v>3510</v>
      </c>
      <c r="W18" s="241">
        <v>560</v>
      </c>
      <c r="X18" s="248"/>
      <c r="Y18" s="249">
        <f t="shared" si="3"/>
        <v>560</v>
      </c>
      <c r="Z18" s="245">
        <f t="shared" si="6"/>
        <v>15.954415954415955</v>
      </c>
    </row>
    <row r="19" spans="1:26" ht="15.75">
      <c r="A19" s="250" t="s">
        <v>11</v>
      </c>
      <c r="B19" s="241">
        <v>1605</v>
      </c>
      <c r="C19" s="241">
        <v>141</v>
      </c>
      <c r="D19" s="248">
        <v>1686</v>
      </c>
      <c r="E19" s="249">
        <f t="shared" si="0"/>
        <v>1827</v>
      </c>
      <c r="F19" s="245">
        <f t="shared" si="4"/>
        <v>113.83177570093459</v>
      </c>
      <c r="G19" s="241">
        <v>7120</v>
      </c>
      <c r="H19" s="241">
        <v>360</v>
      </c>
      <c r="I19" s="248">
        <v>8692</v>
      </c>
      <c r="J19" s="242">
        <f t="shared" si="1"/>
        <v>9052</v>
      </c>
      <c r="K19" s="245">
        <f t="shared" si="8"/>
        <v>127.13483146067416</v>
      </c>
      <c r="L19" s="241">
        <v>1580</v>
      </c>
      <c r="M19" s="241">
        <v>1056</v>
      </c>
      <c r="N19" s="248"/>
      <c r="O19" s="242">
        <f t="shared" si="2"/>
        <v>1056</v>
      </c>
      <c r="P19" s="245">
        <f t="shared" si="5"/>
        <v>66.83544303797468</v>
      </c>
      <c r="Q19" s="246">
        <v>6590</v>
      </c>
      <c r="R19" s="247">
        <v>0</v>
      </c>
      <c r="S19" s="248"/>
      <c r="T19" s="242">
        <f t="shared" si="7"/>
        <v>0</v>
      </c>
      <c r="U19" s="245">
        <f t="shared" si="9"/>
        <v>0</v>
      </c>
      <c r="V19" s="246">
        <v>2565</v>
      </c>
      <c r="W19" s="241">
        <v>208</v>
      </c>
      <c r="X19" s="248"/>
      <c r="Y19" s="249">
        <f t="shared" si="3"/>
        <v>208</v>
      </c>
      <c r="Z19" s="245">
        <f t="shared" si="6"/>
        <v>8.10916179337232</v>
      </c>
    </row>
    <row r="20" spans="1:26" ht="15.75">
      <c r="A20" s="250" t="s">
        <v>12</v>
      </c>
      <c r="B20" s="241">
        <v>1705</v>
      </c>
      <c r="C20" s="241">
        <v>204</v>
      </c>
      <c r="D20" s="248">
        <v>2213</v>
      </c>
      <c r="E20" s="249">
        <f t="shared" si="0"/>
        <v>2417</v>
      </c>
      <c r="F20" s="245">
        <f t="shared" si="4"/>
        <v>141.75953079178885</v>
      </c>
      <c r="G20" s="241">
        <v>4656</v>
      </c>
      <c r="H20" s="241">
        <v>614</v>
      </c>
      <c r="I20" s="248">
        <v>3044</v>
      </c>
      <c r="J20" s="242">
        <f t="shared" si="1"/>
        <v>3658</v>
      </c>
      <c r="K20" s="245">
        <f t="shared" si="8"/>
        <v>78.56529209621993</v>
      </c>
      <c r="L20" s="241">
        <v>2991</v>
      </c>
      <c r="M20" s="241">
        <v>376</v>
      </c>
      <c r="N20" s="248"/>
      <c r="O20" s="242">
        <f t="shared" si="2"/>
        <v>376</v>
      </c>
      <c r="P20" s="245">
        <f t="shared" si="5"/>
        <v>12.571046472751588</v>
      </c>
      <c r="Q20" s="246">
        <v>4400</v>
      </c>
      <c r="R20" s="247">
        <v>150</v>
      </c>
      <c r="S20" s="248"/>
      <c r="T20" s="242">
        <f t="shared" si="7"/>
        <v>150</v>
      </c>
      <c r="U20" s="245">
        <f t="shared" si="9"/>
        <v>3.409090909090909</v>
      </c>
      <c r="V20" s="246">
        <v>2664</v>
      </c>
      <c r="W20" s="241">
        <v>155</v>
      </c>
      <c r="X20" s="248"/>
      <c r="Y20" s="249">
        <f t="shared" si="3"/>
        <v>155</v>
      </c>
      <c r="Z20" s="245">
        <f t="shared" si="6"/>
        <v>5.818318318318318</v>
      </c>
    </row>
    <row r="21" spans="1:26" ht="15.75">
      <c r="A21" s="250" t="s">
        <v>22</v>
      </c>
      <c r="B21" s="251">
        <v>3013</v>
      </c>
      <c r="C21" s="241">
        <v>11</v>
      </c>
      <c r="D21" s="248">
        <v>3929</v>
      </c>
      <c r="E21" s="249">
        <f t="shared" si="0"/>
        <v>3940</v>
      </c>
      <c r="F21" s="245">
        <f t="shared" si="4"/>
        <v>130.76667772983737</v>
      </c>
      <c r="G21" s="241">
        <v>5700</v>
      </c>
      <c r="H21" s="241">
        <v>2536</v>
      </c>
      <c r="I21" s="248">
        <v>5664</v>
      </c>
      <c r="J21" s="242">
        <f t="shared" si="1"/>
        <v>8200</v>
      </c>
      <c r="K21" s="245">
        <f t="shared" si="8"/>
        <v>143.859649122807</v>
      </c>
      <c r="L21" s="241">
        <v>2026</v>
      </c>
      <c r="M21" s="241">
        <v>163</v>
      </c>
      <c r="N21" s="248"/>
      <c r="O21" s="242">
        <f t="shared" si="2"/>
        <v>163</v>
      </c>
      <c r="P21" s="245">
        <f t="shared" si="5"/>
        <v>8.045409674234946</v>
      </c>
      <c r="Q21" s="246">
        <v>6460</v>
      </c>
      <c r="R21" s="247">
        <v>1732</v>
      </c>
      <c r="S21" s="248"/>
      <c r="T21" s="242">
        <f t="shared" si="7"/>
        <v>1732</v>
      </c>
      <c r="U21" s="245">
        <f t="shared" si="9"/>
        <v>26.811145510835914</v>
      </c>
      <c r="V21" s="246">
        <v>2200</v>
      </c>
      <c r="W21" s="241">
        <v>56</v>
      </c>
      <c r="X21" s="248"/>
      <c r="Y21" s="249">
        <f t="shared" si="3"/>
        <v>56</v>
      </c>
      <c r="Z21" s="245">
        <f t="shared" si="6"/>
        <v>2.5454545454545454</v>
      </c>
    </row>
    <row r="22" spans="1:26" ht="15.75">
      <c r="A22" s="250" t="s">
        <v>23</v>
      </c>
      <c r="B22" s="241">
        <v>1257</v>
      </c>
      <c r="C22" s="241">
        <v>283</v>
      </c>
      <c r="D22" s="248">
        <v>2058</v>
      </c>
      <c r="E22" s="249">
        <f t="shared" si="0"/>
        <v>2341</v>
      </c>
      <c r="F22" s="245">
        <f t="shared" si="4"/>
        <v>186.23707239459029</v>
      </c>
      <c r="G22" s="241">
        <v>10757</v>
      </c>
      <c r="H22" s="241">
        <v>6478</v>
      </c>
      <c r="I22" s="248">
        <v>7829</v>
      </c>
      <c r="J22" s="242">
        <f t="shared" si="1"/>
        <v>14307</v>
      </c>
      <c r="K22" s="245">
        <f t="shared" si="8"/>
        <v>133.00176629171702</v>
      </c>
      <c r="L22" s="241">
        <v>746</v>
      </c>
      <c r="M22" s="241">
        <v>54</v>
      </c>
      <c r="N22" s="248"/>
      <c r="O22" s="242">
        <f t="shared" si="2"/>
        <v>54</v>
      </c>
      <c r="P22" s="245">
        <f t="shared" si="5"/>
        <v>7.238605898123325</v>
      </c>
      <c r="Q22" s="246">
        <v>14437</v>
      </c>
      <c r="R22" s="247">
        <v>4685</v>
      </c>
      <c r="S22" s="248"/>
      <c r="T22" s="242">
        <f t="shared" si="7"/>
        <v>4685</v>
      </c>
      <c r="U22" s="245">
        <f t="shared" si="9"/>
        <v>32.45134030615779</v>
      </c>
      <c r="V22" s="246">
        <v>2567</v>
      </c>
      <c r="W22" s="241">
        <v>313</v>
      </c>
      <c r="X22" s="248"/>
      <c r="Y22" s="249">
        <f t="shared" si="3"/>
        <v>313</v>
      </c>
      <c r="Z22" s="245">
        <f t="shared" si="6"/>
        <v>12.193221659524736</v>
      </c>
    </row>
    <row r="23" spans="1:26" ht="15.75">
      <c r="A23" s="250" t="s">
        <v>13</v>
      </c>
      <c r="B23" s="241">
        <v>2340</v>
      </c>
      <c r="C23" s="241">
        <v>0</v>
      </c>
      <c r="D23" s="248">
        <v>2410</v>
      </c>
      <c r="E23" s="249">
        <f t="shared" si="0"/>
        <v>2410</v>
      </c>
      <c r="F23" s="245">
        <f t="shared" si="4"/>
        <v>102.99145299145299</v>
      </c>
      <c r="G23" s="241">
        <v>0</v>
      </c>
      <c r="H23" s="241">
        <v>0</v>
      </c>
      <c r="I23" s="248">
        <v>0</v>
      </c>
      <c r="J23" s="242">
        <f t="shared" si="1"/>
        <v>0</v>
      </c>
      <c r="K23" s="245">
        <v>0</v>
      </c>
      <c r="L23" s="241">
        <v>1700</v>
      </c>
      <c r="M23" s="241">
        <v>0</v>
      </c>
      <c r="N23" s="248"/>
      <c r="O23" s="242">
        <f t="shared" si="2"/>
        <v>0</v>
      </c>
      <c r="P23" s="245">
        <f t="shared" si="5"/>
        <v>0</v>
      </c>
      <c r="Q23" s="246">
        <v>0</v>
      </c>
      <c r="R23" s="247">
        <v>0</v>
      </c>
      <c r="S23" s="248"/>
      <c r="T23" s="242">
        <f t="shared" si="7"/>
        <v>0</v>
      </c>
      <c r="U23" s="245">
        <v>0</v>
      </c>
      <c r="V23" s="246">
        <v>1872</v>
      </c>
      <c r="W23" s="241">
        <v>150</v>
      </c>
      <c r="X23" s="248"/>
      <c r="Y23" s="249">
        <f t="shared" si="3"/>
        <v>150</v>
      </c>
      <c r="Z23" s="245">
        <f t="shared" si="6"/>
        <v>8.012820512820513</v>
      </c>
    </row>
    <row r="24" spans="1:26" ht="15.75">
      <c r="A24" s="250" t="s">
        <v>14</v>
      </c>
      <c r="B24" s="241">
        <v>2000</v>
      </c>
      <c r="C24" s="241">
        <v>0</v>
      </c>
      <c r="D24" s="248">
        <v>3557</v>
      </c>
      <c r="E24" s="249">
        <f t="shared" si="0"/>
        <v>3557</v>
      </c>
      <c r="F24" s="245">
        <f t="shared" si="4"/>
        <v>177.85</v>
      </c>
      <c r="G24" s="241">
        <v>4000</v>
      </c>
      <c r="H24" s="241">
        <v>555</v>
      </c>
      <c r="I24" s="248">
        <v>5344</v>
      </c>
      <c r="J24" s="242">
        <f t="shared" si="1"/>
        <v>5899</v>
      </c>
      <c r="K24" s="245">
        <f>(J24*100)/G24</f>
        <v>147.475</v>
      </c>
      <c r="L24" s="241">
        <v>500</v>
      </c>
      <c r="M24" s="241">
        <v>200</v>
      </c>
      <c r="N24" s="248"/>
      <c r="O24" s="242">
        <f t="shared" si="2"/>
        <v>200</v>
      </c>
      <c r="P24" s="245">
        <f t="shared" si="5"/>
        <v>40</v>
      </c>
      <c r="Q24" s="246">
        <v>10000</v>
      </c>
      <c r="R24" s="247">
        <v>5000</v>
      </c>
      <c r="S24" s="248"/>
      <c r="T24" s="242">
        <f t="shared" si="7"/>
        <v>5000</v>
      </c>
      <c r="U24" s="245">
        <f>(T24*100)/Q24</f>
        <v>50</v>
      </c>
      <c r="V24" s="246">
        <v>41300</v>
      </c>
      <c r="W24" s="241">
        <v>0</v>
      </c>
      <c r="X24" s="248"/>
      <c r="Y24" s="249">
        <f t="shared" si="3"/>
        <v>0</v>
      </c>
      <c r="Z24" s="245">
        <f t="shared" si="6"/>
        <v>0</v>
      </c>
    </row>
    <row r="25" spans="1:26" ht="15.75">
      <c r="A25" s="250" t="s">
        <v>24</v>
      </c>
      <c r="B25" s="252">
        <v>1257</v>
      </c>
      <c r="C25" s="252">
        <v>283</v>
      </c>
      <c r="D25" s="253">
        <v>1315</v>
      </c>
      <c r="E25" s="254">
        <f t="shared" si="0"/>
        <v>1598</v>
      </c>
      <c r="F25" s="255">
        <f t="shared" si="4"/>
        <v>127.12808273667463</v>
      </c>
      <c r="G25" s="252">
        <v>1784</v>
      </c>
      <c r="H25" s="252">
        <v>0</v>
      </c>
      <c r="I25" s="253">
        <v>1000</v>
      </c>
      <c r="J25" s="256">
        <f t="shared" si="1"/>
        <v>1000</v>
      </c>
      <c r="K25" s="255">
        <f>(J25*100)/G25</f>
        <v>56.053811659192824</v>
      </c>
      <c r="L25" s="252">
        <v>1682</v>
      </c>
      <c r="M25" s="252">
        <v>0</v>
      </c>
      <c r="N25" s="253"/>
      <c r="O25" s="256">
        <f t="shared" si="2"/>
        <v>0</v>
      </c>
      <c r="P25" s="255">
        <f t="shared" si="5"/>
        <v>0</v>
      </c>
      <c r="Q25" s="257">
        <v>0</v>
      </c>
      <c r="R25" s="258">
        <v>0</v>
      </c>
      <c r="S25" s="253"/>
      <c r="T25" s="256">
        <f t="shared" si="7"/>
        <v>0</v>
      </c>
      <c r="U25" s="255" t="e">
        <f>(T25*100)/Q25</f>
        <v>#DIV/0!</v>
      </c>
      <c r="V25" s="257">
        <v>2567</v>
      </c>
      <c r="W25" s="252">
        <v>313</v>
      </c>
      <c r="X25" s="253"/>
      <c r="Y25" s="254">
        <f t="shared" si="3"/>
        <v>313</v>
      </c>
      <c r="Z25" s="255">
        <f t="shared" si="6"/>
        <v>12.193221659524736</v>
      </c>
    </row>
    <row r="26" spans="1:26" ht="15.75">
      <c r="A26" s="259" t="s">
        <v>15</v>
      </c>
      <c r="B26" s="241">
        <v>6845</v>
      </c>
      <c r="C26" s="241">
        <v>1472</v>
      </c>
      <c r="D26" s="260">
        <v>3704</v>
      </c>
      <c r="E26" s="261">
        <f t="shared" si="0"/>
        <v>5176</v>
      </c>
      <c r="F26" s="262">
        <f t="shared" si="4"/>
        <v>75.6172388604821</v>
      </c>
      <c r="G26" s="241">
        <v>15436</v>
      </c>
      <c r="H26" s="241">
        <v>11617</v>
      </c>
      <c r="I26" s="260">
        <v>19140</v>
      </c>
      <c r="J26" s="242">
        <f t="shared" si="1"/>
        <v>30757</v>
      </c>
      <c r="K26" s="262">
        <f>(J26*100)/G26</f>
        <v>199.25498833894792</v>
      </c>
      <c r="L26" s="241">
        <v>6845</v>
      </c>
      <c r="M26" s="241">
        <v>2294</v>
      </c>
      <c r="N26" s="260"/>
      <c r="O26" s="242">
        <f t="shared" si="2"/>
        <v>2294</v>
      </c>
      <c r="P26" s="262">
        <f t="shared" si="5"/>
        <v>33.513513513513516</v>
      </c>
      <c r="Q26" s="246">
        <v>43447</v>
      </c>
      <c r="R26" s="247">
        <v>9406</v>
      </c>
      <c r="S26" s="263"/>
      <c r="T26" s="242">
        <f t="shared" si="7"/>
        <v>9406</v>
      </c>
      <c r="U26" s="262">
        <f>(T26*100)/Q26</f>
        <v>21.649365894077842</v>
      </c>
      <c r="V26" s="246">
        <v>19300</v>
      </c>
      <c r="W26" s="241">
        <v>3178</v>
      </c>
      <c r="X26" s="248"/>
      <c r="Y26" s="249">
        <f t="shared" si="3"/>
        <v>3178</v>
      </c>
      <c r="Z26" s="245">
        <f t="shared" si="6"/>
        <v>16.466321243523318</v>
      </c>
    </row>
    <row r="27" spans="1:26" ht="16.5" thickBot="1">
      <c r="A27" s="264" t="s">
        <v>26</v>
      </c>
      <c r="B27" s="265">
        <f>SUM(B6:B26)</f>
        <v>41031</v>
      </c>
      <c r="C27" s="266">
        <f>SUM(C6:C26)</f>
        <v>3447</v>
      </c>
      <c r="D27" s="266">
        <f>SUM(D6:D26)</f>
        <v>42358</v>
      </c>
      <c r="E27" s="266">
        <f t="shared" si="0"/>
        <v>45805</v>
      </c>
      <c r="F27" s="267">
        <f t="shared" si="4"/>
        <v>111.63510516438791</v>
      </c>
      <c r="G27" s="265">
        <f>SUM(G6:G26)</f>
        <v>96684</v>
      </c>
      <c r="H27" s="266">
        <f>SUM(H6:H26)</f>
        <v>35872</v>
      </c>
      <c r="I27" s="266">
        <f>SUM(I6:I26)</f>
        <v>85393</v>
      </c>
      <c r="J27" s="266">
        <f>SUM(H27,I27)</f>
        <v>121265</v>
      </c>
      <c r="K27" s="267">
        <f>(J27*100)/G27</f>
        <v>125.42406189235034</v>
      </c>
      <c r="L27" s="265">
        <f>SUM(L6:L26)</f>
        <v>37590</v>
      </c>
      <c r="M27" s="266">
        <f>SUM(M6:M26)</f>
        <v>5738</v>
      </c>
      <c r="N27" s="266">
        <f>SUM(N6:N26)</f>
        <v>1060</v>
      </c>
      <c r="O27" s="266">
        <f>N27+M27</f>
        <v>6798</v>
      </c>
      <c r="P27" s="267">
        <f t="shared" si="5"/>
        <v>18.084596967278532</v>
      </c>
      <c r="Q27" s="265">
        <f>SUM(Q6:Q26)</f>
        <v>153685</v>
      </c>
      <c r="R27" s="266">
        <f>SUM(R6:R26)</f>
        <v>31783</v>
      </c>
      <c r="S27" s="266">
        <f>SUM(S6:S26)</f>
        <v>0</v>
      </c>
      <c r="T27" s="266">
        <f>S27+R27</f>
        <v>31783</v>
      </c>
      <c r="U27" s="267">
        <f>(T27*100)/Q27</f>
        <v>20.680612942056804</v>
      </c>
      <c r="V27" s="265">
        <f>SUM(V6:V26)</f>
        <v>119514</v>
      </c>
      <c r="W27" s="266">
        <f>SUM(W6:W26)</f>
        <v>8784</v>
      </c>
      <c r="X27" s="266">
        <f>SUM(X6:X26)</f>
        <v>0</v>
      </c>
      <c r="Y27" s="266">
        <f>X27+W27</f>
        <v>8784</v>
      </c>
      <c r="Z27" s="267">
        <f t="shared" si="6"/>
        <v>7.349766554545911</v>
      </c>
    </row>
    <row r="28" spans="1:26" ht="16.5" thickBot="1">
      <c r="A28" s="268" t="s">
        <v>83</v>
      </c>
      <c r="B28" s="269">
        <v>43252</v>
      </c>
      <c r="C28" s="270">
        <v>5014.4</v>
      </c>
      <c r="D28" s="270">
        <v>39591</v>
      </c>
      <c r="E28" s="270">
        <v>44605.4</v>
      </c>
      <c r="F28" s="271">
        <v>103.12910385646906</v>
      </c>
      <c r="G28" s="269">
        <v>97751</v>
      </c>
      <c r="H28" s="270">
        <v>34591.3</v>
      </c>
      <c r="I28" s="270">
        <v>71669</v>
      </c>
      <c r="J28" s="270">
        <v>106260.3</v>
      </c>
      <c r="K28" s="271">
        <v>108.70507718591114</v>
      </c>
      <c r="L28" s="390">
        <v>40690</v>
      </c>
      <c r="M28" s="391">
        <f>SUM(M7:M27)</f>
        <v>11476</v>
      </c>
      <c r="N28" s="272">
        <v>0</v>
      </c>
      <c r="O28" s="270">
        <v>7052.7</v>
      </c>
      <c r="P28" s="271">
        <v>17.332759891865322</v>
      </c>
      <c r="Q28" s="273"/>
      <c r="R28" s="270"/>
      <c r="S28" s="272"/>
      <c r="T28" s="270"/>
      <c r="U28" s="274"/>
      <c r="V28" s="269"/>
      <c r="W28" s="270"/>
      <c r="X28" s="272"/>
      <c r="Y28" s="270"/>
      <c r="Z28" s="274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7" sqref="A7:A27"/>
    </sheetView>
  </sheetViews>
  <sheetFormatPr defaultColWidth="9.00390625" defaultRowHeight="12.75"/>
  <cols>
    <col min="1" max="1" width="19.25390625" style="277" customWidth="1"/>
    <col min="2" max="2" width="8.875" style="277" customWidth="1"/>
    <col min="3" max="3" width="7.375" style="277" customWidth="1"/>
    <col min="4" max="4" width="8.625" style="277" customWidth="1"/>
    <col min="5" max="5" width="9.25390625" style="277" customWidth="1"/>
    <col min="6" max="6" width="9.375" style="277" customWidth="1"/>
    <col min="7" max="7" width="6.75390625" style="277" customWidth="1"/>
    <col min="8" max="8" width="6.875" style="277" customWidth="1"/>
    <col min="9" max="9" width="6.625" style="277" customWidth="1"/>
    <col min="10" max="10" width="6.75390625" style="277" customWidth="1"/>
    <col min="11" max="11" width="7.375" style="277" customWidth="1"/>
    <col min="12" max="12" width="8.125" style="277" customWidth="1"/>
    <col min="13" max="13" width="8.25390625" style="277" customWidth="1"/>
    <col min="14" max="14" width="8.625" style="277" customWidth="1"/>
    <col min="15" max="15" width="7.00390625" style="277" customWidth="1"/>
    <col min="16" max="16" width="7.25390625" style="277" customWidth="1"/>
    <col min="17" max="16384" width="8.875" style="277" customWidth="1"/>
  </cols>
  <sheetData>
    <row r="1" spans="1:16" ht="15.75" customHeight="1">
      <c r="A1" s="275"/>
      <c r="B1" s="452" t="s">
        <v>94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3">
        <v>43671</v>
      </c>
      <c r="P1" s="453"/>
    </row>
    <row r="2" spans="1:16" ht="15.75">
      <c r="A2" s="275" t="s">
        <v>95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276"/>
      <c r="P2" s="276"/>
    </row>
    <row r="3" spans="1:16" ht="15.75" customHeight="1">
      <c r="A3" s="454" t="s">
        <v>96</v>
      </c>
      <c r="B3" s="455" t="s">
        <v>97</v>
      </c>
      <c r="C3" s="455"/>
      <c r="D3" s="455"/>
      <c r="E3" s="456" t="s">
        <v>98</v>
      </c>
      <c r="F3" s="456"/>
      <c r="G3" s="456"/>
      <c r="H3" s="456"/>
      <c r="I3" s="456"/>
      <c r="J3" s="456"/>
      <c r="K3" s="457" t="s">
        <v>99</v>
      </c>
      <c r="L3" s="457"/>
      <c r="M3" s="458" t="s">
        <v>100</v>
      </c>
      <c r="N3" s="458"/>
      <c r="O3" s="458"/>
      <c r="P3" s="458"/>
    </row>
    <row r="4" spans="1:16" ht="15.75" customHeight="1">
      <c r="A4" s="454"/>
      <c r="B4" s="459" t="s">
        <v>101</v>
      </c>
      <c r="C4" s="461" t="s">
        <v>102</v>
      </c>
      <c r="D4" s="461"/>
      <c r="E4" s="456"/>
      <c r="F4" s="456"/>
      <c r="G4" s="456"/>
      <c r="H4" s="456"/>
      <c r="I4" s="456"/>
      <c r="J4" s="456"/>
      <c r="K4" s="455" t="s">
        <v>103</v>
      </c>
      <c r="L4" s="455"/>
      <c r="M4" s="462" t="s">
        <v>104</v>
      </c>
      <c r="N4" s="462"/>
      <c r="O4" s="463" t="s">
        <v>105</v>
      </c>
      <c r="P4" s="463"/>
    </row>
    <row r="5" spans="1:16" ht="15.75" customHeight="1">
      <c r="A5" s="454"/>
      <c r="B5" s="459"/>
      <c r="C5" s="464" t="s">
        <v>106</v>
      </c>
      <c r="D5" s="464"/>
      <c r="E5" s="465" t="s">
        <v>107</v>
      </c>
      <c r="F5" s="465"/>
      <c r="G5" s="466" t="s">
        <v>108</v>
      </c>
      <c r="H5" s="466"/>
      <c r="I5" s="467" t="s">
        <v>109</v>
      </c>
      <c r="J5" s="467"/>
      <c r="K5" s="468" t="s">
        <v>110</v>
      </c>
      <c r="L5" s="468"/>
      <c r="M5" s="469" t="s">
        <v>108</v>
      </c>
      <c r="N5" s="469"/>
      <c r="O5" s="470" t="s">
        <v>108</v>
      </c>
      <c r="P5" s="470"/>
    </row>
    <row r="6" spans="1:16" ht="16.5" customHeight="1">
      <c r="A6" s="454"/>
      <c r="B6" s="460"/>
      <c r="C6" s="278" t="s">
        <v>120</v>
      </c>
      <c r="D6" s="279" t="s">
        <v>122</v>
      </c>
      <c r="E6" s="280" t="s">
        <v>111</v>
      </c>
      <c r="F6" s="281" t="s">
        <v>112</v>
      </c>
      <c r="G6" s="280" t="s">
        <v>111</v>
      </c>
      <c r="H6" s="281" t="s">
        <v>112</v>
      </c>
      <c r="I6" s="280" t="s">
        <v>111</v>
      </c>
      <c r="J6" s="281" t="s">
        <v>112</v>
      </c>
      <c r="K6" s="280" t="s">
        <v>111</v>
      </c>
      <c r="L6" s="281" t="s">
        <v>112</v>
      </c>
      <c r="M6" s="280" t="s">
        <v>111</v>
      </c>
      <c r="N6" s="281" t="s">
        <v>112</v>
      </c>
      <c r="O6" s="280" t="s">
        <v>111</v>
      </c>
      <c r="P6" s="281" t="s">
        <v>112</v>
      </c>
    </row>
    <row r="7" spans="1:16" ht="16.5" customHeight="1">
      <c r="A7" s="282" t="s">
        <v>2</v>
      </c>
      <c r="B7" s="283">
        <v>64</v>
      </c>
      <c r="C7" s="284">
        <v>64</v>
      </c>
      <c r="D7" s="284">
        <v>64</v>
      </c>
      <c r="E7" s="285">
        <v>102</v>
      </c>
      <c r="F7" s="286">
        <v>102</v>
      </c>
      <c r="G7" s="285">
        <v>0.5</v>
      </c>
      <c r="H7" s="286">
        <v>0.5</v>
      </c>
      <c r="I7" s="287">
        <v>0.3</v>
      </c>
      <c r="J7" s="288">
        <v>0.3</v>
      </c>
      <c r="K7" s="289">
        <f aca="true" t="shared" si="0" ref="K7:K29">G7/D7*1000</f>
        <v>7.8125</v>
      </c>
      <c r="L7" s="290">
        <v>7.8</v>
      </c>
      <c r="M7" s="291"/>
      <c r="N7" s="292"/>
      <c r="O7" s="293"/>
      <c r="P7" s="292"/>
    </row>
    <row r="8" spans="1:16" ht="15" customHeight="1">
      <c r="A8" s="294" t="s">
        <v>113</v>
      </c>
      <c r="B8" s="295">
        <v>1183</v>
      </c>
      <c r="C8" s="296">
        <v>1170</v>
      </c>
      <c r="D8" s="296">
        <v>1170</v>
      </c>
      <c r="E8" s="285">
        <v>2072</v>
      </c>
      <c r="F8" s="286">
        <v>2070</v>
      </c>
      <c r="G8" s="285">
        <v>13.6</v>
      </c>
      <c r="H8" s="286">
        <v>13.4</v>
      </c>
      <c r="I8" s="285">
        <v>10.6</v>
      </c>
      <c r="J8" s="286">
        <v>10.5</v>
      </c>
      <c r="K8" s="289">
        <f t="shared" si="0"/>
        <v>11.623931623931623</v>
      </c>
      <c r="L8" s="297">
        <v>11.2</v>
      </c>
      <c r="M8" s="291">
        <v>547</v>
      </c>
      <c r="N8" s="291">
        <v>547</v>
      </c>
      <c r="O8" s="298">
        <v>3</v>
      </c>
      <c r="P8" s="291">
        <v>3</v>
      </c>
    </row>
    <row r="9" spans="1:16" ht="15">
      <c r="A9" s="294" t="s">
        <v>114</v>
      </c>
      <c r="B9" s="295">
        <v>1130</v>
      </c>
      <c r="C9" s="296">
        <v>1130</v>
      </c>
      <c r="D9" s="296">
        <v>1130</v>
      </c>
      <c r="E9" s="285">
        <v>2938.5</v>
      </c>
      <c r="F9" s="286">
        <v>2749.8</v>
      </c>
      <c r="G9" s="285">
        <v>14.4</v>
      </c>
      <c r="H9" s="286">
        <v>14.4</v>
      </c>
      <c r="I9" s="299">
        <v>13.7</v>
      </c>
      <c r="J9" s="286">
        <v>15.3</v>
      </c>
      <c r="K9" s="289">
        <f t="shared" si="0"/>
        <v>12.743362831858407</v>
      </c>
      <c r="L9" s="297">
        <v>12.8</v>
      </c>
      <c r="M9" s="291">
        <v>826</v>
      </c>
      <c r="N9" s="291">
        <v>826</v>
      </c>
      <c r="O9" s="298">
        <v>4</v>
      </c>
      <c r="P9" s="291">
        <v>4</v>
      </c>
    </row>
    <row r="10" spans="1:16" ht="15">
      <c r="A10" s="294" t="s">
        <v>3</v>
      </c>
      <c r="B10" s="295">
        <v>395</v>
      </c>
      <c r="C10" s="296">
        <v>412</v>
      </c>
      <c r="D10" s="296">
        <v>412</v>
      </c>
      <c r="E10" s="285">
        <v>683.2</v>
      </c>
      <c r="F10" s="286">
        <v>646.7</v>
      </c>
      <c r="G10" s="285">
        <v>4.3</v>
      </c>
      <c r="H10" s="286">
        <v>4.1</v>
      </c>
      <c r="I10" s="285">
        <v>3.9</v>
      </c>
      <c r="J10" s="286">
        <v>3.7</v>
      </c>
      <c r="K10" s="289">
        <f t="shared" si="0"/>
        <v>10.436893203883495</v>
      </c>
      <c r="L10" s="297">
        <v>10.3</v>
      </c>
      <c r="M10" s="292">
        <v>269.1</v>
      </c>
      <c r="N10" s="291">
        <v>181</v>
      </c>
      <c r="O10" s="298">
        <v>2.2</v>
      </c>
      <c r="P10" s="291">
        <v>1.5</v>
      </c>
    </row>
    <row r="11" spans="1:16" ht="14.25" customHeight="1">
      <c r="A11" s="294" t="s">
        <v>4</v>
      </c>
      <c r="B11" s="295">
        <v>612</v>
      </c>
      <c r="C11" s="296">
        <v>612</v>
      </c>
      <c r="D11" s="296">
        <v>612</v>
      </c>
      <c r="E11" s="285">
        <v>1267.8</v>
      </c>
      <c r="F11" s="286">
        <v>1235.9</v>
      </c>
      <c r="G11" s="285">
        <v>7.5</v>
      </c>
      <c r="H11" s="286">
        <v>7.2</v>
      </c>
      <c r="I11" s="285">
        <v>6.6</v>
      </c>
      <c r="J11" s="286">
        <v>6.3</v>
      </c>
      <c r="K11" s="289">
        <f t="shared" si="0"/>
        <v>12.254901960784313</v>
      </c>
      <c r="L11" s="297">
        <v>11.8</v>
      </c>
      <c r="M11" s="292">
        <v>661</v>
      </c>
      <c r="N11" s="291">
        <v>439</v>
      </c>
      <c r="O11" s="298">
        <v>4</v>
      </c>
      <c r="P11" s="291">
        <v>3</v>
      </c>
    </row>
    <row r="12" spans="1:16" ht="15">
      <c r="A12" s="294" t="s">
        <v>20</v>
      </c>
      <c r="B12" s="295">
        <v>482</v>
      </c>
      <c r="C12" s="296">
        <v>482</v>
      </c>
      <c r="D12" s="296">
        <v>482</v>
      </c>
      <c r="E12" s="285">
        <v>1375</v>
      </c>
      <c r="F12" s="286">
        <v>1270.8</v>
      </c>
      <c r="G12" s="285">
        <v>8.8</v>
      </c>
      <c r="H12" s="286">
        <v>8.6</v>
      </c>
      <c r="I12" s="285">
        <v>8.5</v>
      </c>
      <c r="J12" s="286">
        <v>8.2</v>
      </c>
      <c r="K12" s="289">
        <f t="shared" si="0"/>
        <v>18.257261410788384</v>
      </c>
      <c r="L12" s="297">
        <v>17.9</v>
      </c>
      <c r="M12" s="292">
        <v>1131</v>
      </c>
      <c r="N12" s="291">
        <v>1069.2</v>
      </c>
      <c r="O12" s="298">
        <v>10.5</v>
      </c>
      <c r="P12" s="291">
        <v>10</v>
      </c>
    </row>
    <row r="13" spans="1:16" ht="15">
      <c r="A13" s="294" t="s">
        <v>5</v>
      </c>
      <c r="B13" s="295">
        <v>592</v>
      </c>
      <c r="C13" s="296">
        <v>612</v>
      </c>
      <c r="D13" s="296">
        <v>612</v>
      </c>
      <c r="E13" s="285">
        <v>970</v>
      </c>
      <c r="F13" s="286">
        <v>940</v>
      </c>
      <c r="G13" s="285">
        <v>7.1</v>
      </c>
      <c r="H13" s="286">
        <v>6.8</v>
      </c>
      <c r="I13" s="285">
        <v>6.7</v>
      </c>
      <c r="J13" s="286">
        <v>6.5</v>
      </c>
      <c r="K13" s="289">
        <f t="shared" si="0"/>
        <v>11.601307189542482</v>
      </c>
      <c r="L13" s="297">
        <v>9.7</v>
      </c>
      <c r="M13" s="292">
        <v>446</v>
      </c>
      <c r="N13" s="292">
        <v>444</v>
      </c>
      <c r="O13" s="298">
        <v>3.2</v>
      </c>
      <c r="P13" s="291">
        <v>3</v>
      </c>
    </row>
    <row r="14" spans="1:16" ht="15">
      <c r="A14" s="294" t="s">
        <v>6</v>
      </c>
      <c r="B14" s="295">
        <v>2736</v>
      </c>
      <c r="C14" s="296">
        <v>2682</v>
      </c>
      <c r="D14" s="296">
        <v>2682</v>
      </c>
      <c r="E14" s="285">
        <v>4449</v>
      </c>
      <c r="F14" s="286">
        <v>4130</v>
      </c>
      <c r="G14" s="285">
        <v>26</v>
      </c>
      <c r="H14" s="286">
        <v>26</v>
      </c>
      <c r="I14" s="285">
        <v>25</v>
      </c>
      <c r="J14" s="286">
        <v>24</v>
      </c>
      <c r="K14" s="289">
        <f t="shared" si="0"/>
        <v>9.694258016405668</v>
      </c>
      <c r="L14" s="297">
        <v>8.4</v>
      </c>
      <c r="M14" s="292">
        <v>440</v>
      </c>
      <c r="N14" s="291">
        <v>440</v>
      </c>
      <c r="O14" s="298">
        <v>2.2</v>
      </c>
      <c r="P14" s="291">
        <v>2.2</v>
      </c>
    </row>
    <row r="15" spans="1:16" ht="15">
      <c r="A15" s="294" t="s">
        <v>7</v>
      </c>
      <c r="B15" s="295">
        <v>544</v>
      </c>
      <c r="C15" s="296">
        <v>536</v>
      </c>
      <c r="D15" s="296">
        <v>536</v>
      </c>
      <c r="E15" s="285">
        <v>1051.7</v>
      </c>
      <c r="F15" s="286">
        <v>1080.1</v>
      </c>
      <c r="G15" s="285">
        <v>5.8</v>
      </c>
      <c r="H15" s="286">
        <v>6.1</v>
      </c>
      <c r="I15" s="285">
        <v>5.2</v>
      </c>
      <c r="J15" s="286">
        <v>5.5</v>
      </c>
      <c r="K15" s="289">
        <f t="shared" si="0"/>
        <v>10.820895522388058</v>
      </c>
      <c r="L15" s="297">
        <v>11</v>
      </c>
      <c r="M15" s="292">
        <v>64</v>
      </c>
      <c r="N15" s="291">
        <v>59.4</v>
      </c>
      <c r="O15" s="298">
        <v>0.4</v>
      </c>
      <c r="P15" s="291">
        <v>0.3</v>
      </c>
    </row>
    <row r="16" spans="1:16" ht="16.5" customHeight="1">
      <c r="A16" s="294" t="s">
        <v>8</v>
      </c>
      <c r="B16" s="295">
        <v>500</v>
      </c>
      <c r="C16" s="296">
        <v>493</v>
      </c>
      <c r="D16" s="296">
        <v>493</v>
      </c>
      <c r="E16" s="285">
        <v>1225.6</v>
      </c>
      <c r="F16" s="286">
        <v>1384.5</v>
      </c>
      <c r="G16" s="285">
        <v>6.2</v>
      </c>
      <c r="H16" s="286">
        <v>8.5</v>
      </c>
      <c r="I16" s="285">
        <v>5.9</v>
      </c>
      <c r="J16" s="286">
        <v>7.8</v>
      </c>
      <c r="K16" s="289">
        <f t="shared" si="0"/>
        <v>12.57606490872211</v>
      </c>
      <c r="L16" s="297">
        <v>13</v>
      </c>
      <c r="M16" s="292">
        <v>2347</v>
      </c>
      <c r="N16" s="291">
        <v>2332</v>
      </c>
      <c r="O16" s="300">
        <v>15</v>
      </c>
      <c r="P16" s="301">
        <v>14</v>
      </c>
    </row>
    <row r="17" spans="1:16" ht="16.5" customHeight="1">
      <c r="A17" s="294" t="s">
        <v>9</v>
      </c>
      <c r="B17" s="302">
        <v>1400</v>
      </c>
      <c r="C17" s="303">
        <v>1544</v>
      </c>
      <c r="D17" s="303">
        <v>1544</v>
      </c>
      <c r="E17" s="304">
        <v>6071</v>
      </c>
      <c r="F17" s="305">
        <v>2997</v>
      </c>
      <c r="G17" s="304">
        <v>38.9</v>
      </c>
      <c r="H17" s="305">
        <v>18.9</v>
      </c>
      <c r="I17" s="304">
        <v>38.6</v>
      </c>
      <c r="J17" s="305">
        <v>18.4</v>
      </c>
      <c r="K17" s="306">
        <f t="shared" si="0"/>
        <v>25.194300518134714</v>
      </c>
      <c r="L17" s="307">
        <v>18.9</v>
      </c>
      <c r="M17" s="292">
        <v>401</v>
      </c>
      <c r="N17" s="308">
        <v>378</v>
      </c>
      <c r="O17" s="309">
        <v>2</v>
      </c>
      <c r="P17" s="310">
        <v>2</v>
      </c>
    </row>
    <row r="18" spans="1:16" ht="15">
      <c r="A18" s="294" t="s">
        <v>10</v>
      </c>
      <c r="B18" s="295">
        <v>475</v>
      </c>
      <c r="C18" s="296">
        <v>523</v>
      </c>
      <c r="D18" s="296">
        <v>523</v>
      </c>
      <c r="E18" s="285">
        <v>919.6</v>
      </c>
      <c r="F18" s="286">
        <v>964.5</v>
      </c>
      <c r="G18" s="285">
        <v>5.4</v>
      </c>
      <c r="H18" s="286">
        <v>5.1</v>
      </c>
      <c r="I18" s="285">
        <v>5</v>
      </c>
      <c r="J18" s="286">
        <v>5</v>
      </c>
      <c r="K18" s="289">
        <f t="shared" si="0"/>
        <v>10.325047801147228</v>
      </c>
      <c r="L18" s="297">
        <v>9</v>
      </c>
      <c r="M18" s="292">
        <v>951.2</v>
      </c>
      <c r="N18" s="291">
        <v>958.8</v>
      </c>
      <c r="O18" s="311">
        <v>5.4</v>
      </c>
      <c r="P18" s="312">
        <v>5</v>
      </c>
    </row>
    <row r="19" spans="1:16" ht="15">
      <c r="A19" s="294" t="s">
        <v>115</v>
      </c>
      <c r="B19" s="295">
        <v>1258</v>
      </c>
      <c r="C19" s="296">
        <v>1217</v>
      </c>
      <c r="D19" s="296">
        <v>1217</v>
      </c>
      <c r="E19" s="285">
        <v>2895</v>
      </c>
      <c r="F19" s="286">
        <v>2895</v>
      </c>
      <c r="G19" s="285">
        <v>13.6</v>
      </c>
      <c r="H19" s="286">
        <v>13.7</v>
      </c>
      <c r="I19" s="285">
        <v>10.8</v>
      </c>
      <c r="J19" s="286">
        <v>10.4</v>
      </c>
      <c r="K19" s="289">
        <f t="shared" si="0"/>
        <v>11.175020542317172</v>
      </c>
      <c r="L19" s="297">
        <v>11.2</v>
      </c>
      <c r="M19" s="292">
        <v>674</v>
      </c>
      <c r="N19" s="291">
        <v>674</v>
      </c>
      <c r="O19" s="311">
        <v>4</v>
      </c>
      <c r="P19" s="312">
        <v>4</v>
      </c>
    </row>
    <row r="20" spans="1:16" ht="15">
      <c r="A20" s="294" t="s">
        <v>11</v>
      </c>
      <c r="B20" s="295">
        <v>1250</v>
      </c>
      <c r="C20" s="296">
        <v>1220</v>
      </c>
      <c r="D20" s="296">
        <v>1220</v>
      </c>
      <c r="E20" s="285">
        <v>2962.2</v>
      </c>
      <c r="F20" s="286">
        <v>2845.5</v>
      </c>
      <c r="G20" s="285">
        <v>14.5</v>
      </c>
      <c r="H20" s="286">
        <v>14.7</v>
      </c>
      <c r="I20" s="285">
        <v>12.5</v>
      </c>
      <c r="J20" s="286">
        <v>12.3</v>
      </c>
      <c r="K20" s="289">
        <f t="shared" si="0"/>
        <v>11.885245901639344</v>
      </c>
      <c r="L20" s="297">
        <v>11.5</v>
      </c>
      <c r="M20" s="292">
        <v>196</v>
      </c>
      <c r="N20" s="291">
        <v>194</v>
      </c>
      <c r="O20" s="311">
        <v>1</v>
      </c>
      <c r="P20" s="312">
        <v>1</v>
      </c>
    </row>
    <row r="21" spans="1:67" s="321" customFormat="1" ht="16.5" customHeight="1">
      <c r="A21" s="294" t="s">
        <v>12</v>
      </c>
      <c r="B21" s="313">
        <v>623</v>
      </c>
      <c r="C21" s="314">
        <v>589</v>
      </c>
      <c r="D21" s="314">
        <v>589</v>
      </c>
      <c r="E21" s="299">
        <v>898</v>
      </c>
      <c r="F21" s="315">
        <v>1037.3</v>
      </c>
      <c r="G21" s="299">
        <v>5.6</v>
      </c>
      <c r="H21" s="315">
        <v>6.2</v>
      </c>
      <c r="I21" s="299">
        <v>3.6</v>
      </c>
      <c r="J21" s="315">
        <v>4.2</v>
      </c>
      <c r="K21" s="289">
        <f t="shared" si="0"/>
        <v>9.507640067911714</v>
      </c>
      <c r="L21" s="316">
        <v>10</v>
      </c>
      <c r="M21" s="292">
        <v>304.5</v>
      </c>
      <c r="N21" s="317">
        <v>357</v>
      </c>
      <c r="O21" s="318">
        <v>1.5</v>
      </c>
      <c r="P21" s="319">
        <v>1.8</v>
      </c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</row>
    <row r="22" spans="1:16" ht="15">
      <c r="A22" s="294" t="s">
        <v>22</v>
      </c>
      <c r="B22" s="295">
        <v>1011</v>
      </c>
      <c r="C22" s="296">
        <v>1010</v>
      </c>
      <c r="D22" s="296">
        <v>1010</v>
      </c>
      <c r="E22" s="285">
        <v>1966</v>
      </c>
      <c r="F22" s="286">
        <v>2114</v>
      </c>
      <c r="G22" s="285">
        <v>13</v>
      </c>
      <c r="H22" s="286">
        <v>13</v>
      </c>
      <c r="I22" s="285">
        <v>12.3</v>
      </c>
      <c r="J22" s="286">
        <v>12.9</v>
      </c>
      <c r="K22" s="289">
        <f t="shared" si="0"/>
        <v>12.87128712871287</v>
      </c>
      <c r="L22" s="297">
        <v>12.9</v>
      </c>
      <c r="M22" s="292">
        <v>1748</v>
      </c>
      <c r="N22" s="291">
        <v>1949</v>
      </c>
      <c r="O22" s="311">
        <v>6.2</v>
      </c>
      <c r="P22" s="312">
        <v>7.8</v>
      </c>
    </row>
    <row r="23" spans="1:16" ht="15" customHeight="1">
      <c r="A23" s="294" t="s">
        <v>116</v>
      </c>
      <c r="B23" s="295">
        <v>1761</v>
      </c>
      <c r="C23" s="296">
        <v>1646</v>
      </c>
      <c r="D23" s="296">
        <v>1646</v>
      </c>
      <c r="E23" s="285">
        <v>7128</v>
      </c>
      <c r="F23" s="322">
        <v>7045</v>
      </c>
      <c r="G23" s="323">
        <v>37.9</v>
      </c>
      <c r="H23" s="286">
        <v>33.9</v>
      </c>
      <c r="I23" s="285">
        <v>38</v>
      </c>
      <c r="J23" s="286">
        <v>32.6</v>
      </c>
      <c r="K23" s="289">
        <f t="shared" si="0"/>
        <v>23.025516403402186</v>
      </c>
      <c r="L23" s="297">
        <v>19.2</v>
      </c>
      <c r="M23" s="292">
        <v>682</v>
      </c>
      <c r="N23" s="291">
        <v>662</v>
      </c>
      <c r="O23" s="311">
        <v>4.5</v>
      </c>
      <c r="P23" s="312">
        <v>4.3</v>
      </c>
    </row>
    <row r="24" spans="1:16" ht="15">
      <c r="A24" s="294" t="s">
        <v>13</v>
      </c>
      <c r="B24" s="295">
        <v>466</v>
      </c>
      <c r="C24" s="296">
        <v>406</v>
      </c>
      <c r="D24" s="296">
        <v>400</v>
      </c>
      <c r="E24" s="285">
        <v>1039.1</v>
      </c>
      <c r="F24" s="286">
        <v>1012.3</v>
      </c>
      <c r="G24" s="285">
        <v>4.9</v>
      </c>
      <c r="H24" s="286">
        <v>4.8</v>
      </c>
      <c r="I24" s="285">
        <v>2.9</v>
      </c>
      <c r="J24" s="286">
        <v>2.4</v>
      </c>
      <c r="K24" s="289">
        <f t="shared" si="0"/>
        <v>12.25</v>
      </c>
      <c r="L24" s="297">
        <v>10.8</v>
      </c>
      <c r="M24" s="292">
        <v>477.9</v>
      </c>
      <c r="N24" s="291">
        <v>465.6</v>
      </c>
      <c r="O24" s="311">
        <v>3</v>
      </c>
      <c r="P24" s="312">
        <v>3</v>
      </c>
    </row>
    <row r="25" spans="1:16" ht="15">
      <c r="A25" s="294" t="s">
        <v>14</v>
      </c>
      <c r="B25" s="295">
        <v>1490</v>
      </c>
      <c r="C25" s="296">
        <v>1497</v>
      </c>
      <c r="D25" s="296">
        <v>1497</v>
      </c>
      <c r="E25" s="286">
        <v>4794</v>
      </c>
      <c r="F25" s="286">
        <v>4571</v>
      </c>
      <c r="G25" s="285">
        <v>25.3</v>
      </c>
      <c r="H25" s="286">
        <v>22.6</v>
      </c>
      <c r="I25" s="285">
        <v>23.6</v>
      </c>
      <c r="J25" s="286">
        <v>20.4</v>
      </c>
      <c r="K25" s="289">
        <f t="shared" si="0"/>
        <v>16.900467601870407</v>
      </c>
      <c r="L25" s="297">
        <v>15.1</v>
      </c>
      <c r="M25" s="291"/>
      <c r="N25" s="291"/>
      <c r="O25" s="324"/>
      <c r="P25" s="325"/>
    </row>
    <row r="26" spans="1:16" ht="15">
      <c r="A26" s="294" t="s">
        <v>117</v>
      </c>
      <c r="B26" s="295">
        <v>721</v>
      </c>
      <c r="C26" s="296">
        <v>740</v>
      </c>
      <c r="D26" s="296">
        <v>740</v>
      </c>
      <c r="E26" s="285">
        <v>955.6</v>
      </c>
      <c r="F26" s="286">
        <v>988.5</v>
      </c>
      <c r="G26" s="285">
        <v>6.6</v>
      </c>
      <c r="H26" s="286">
        <v>5.7</v>
      </c>
      <c r="I26" s="285">
        <v>6</v>
      </c>
      <c r="J26" s="286">
        <v>5.1</v>
      </c>
      <c r="K26" s="289">
        <f t="shared" si="0"/>
        <v>8.918918918918918</v>
      </c>
      <c r="L26" s="297">
        <v>10.5</v>
      </c>
      <c r="M26" s="291">
        <v>2505</v>
      </c>
      <c r="N26" s="291">
        <v>2636</v>
      </c>
      <c r="O26" s="298">
        <v>11</v>
      </c>
      <c r="P26" s="291">
        <v>11</v>
      </c>
    </row>
    <row r="27" spans="1:16" ht="15">
      <c r="A27" s="294" t="s">
        <v>15</v>
      </c>
      <c r="B27" s="295">
        <v>4619</v>
      </c>
      <c r="C27" s="296">
        <v>4682</v>
      </c>
      <c r="D27" s="296">
        <v>4682</v>
      </c>
      <c r="E27" s="285">
        <v>17321</v>
      </c>
      <c r="F27" s="286">
        <v>15556</v>
      </c>
      <c r="G27" s="285">
        <v>90</v>
      </c>
      <c r="H27" s="286">
        <v>82</v>
      </c>
      <c r="I27" s="285">
        <v>78</v>
      </c>
      <c r="J27" s="286">
        <v>73</v>
      </c>
      <c r="K27" s="289">
        <f t="shared" si="0"/>
        <v>19.222554463904313</v>
      </c>
      <c r="L27" s="297">
        <v>18.5</v>
      </c>
      <c r="M27" s="291">
        <v>995</v>
      </c>
      <c r="N27" s="291">
        <v>1204</v>
      </c>
      <c r="O27" s="298">
        <v>5</v>
      </c>
      <c r="P27" s="291">
        <v>6</v>
      </c>
    </row>
    <row r="28" spans="1:16" ht="0.75" customHeight="1">
      <c r="A28" s="326" t="s">
        <v>118</v>
      </c>
      <c r="B28" s="327">
        <v>100</v>
      </c>
      <c r="C28" s="328">
        <v>100</v>
      </c>
      <c r="D28" s="328">
        <v>100</v>
      </c>
      <c r="E28" s="329">
        <v>68</v>
      </c>
      <c r="F28" s="330">
        <v>0</v>
      </c>
      <c r="G28" s="329">
        <v>0.7</v>
      </c>
      <c r="H28" s="330">
        <v>0.7</v>
      </c>
      <c r="I28" s="329">
        <v>2.4</v>
      </c>
      <c r="J28" s="331">
        <v>2.4</v>
      </c>
      <c r="K28" s="332">
        <f t="shared" si="0"/>
        <v>6.999999999999999</v>
      </c>
      <c r="L28" s="333">
        <v>7</v>
      </c>
      <c r="M28" s="334"/>
      <c r="N28" s="335"/>
      <c r="O28" s="336"/>
      <c r="P28" s="337"/>
    </row>
    <row r="29" spans="1:16" ht="14.25">
      <c r="A29" s="338" t="s">
        <v>119</v>
      </c>
      <c r="B29" s="339">
        <f aca="true" t="shared" si="1" ref="B29:J29">SUM(B7:B27)</f>
        <v>23312</v>
      </c>
      <c r="C29" s="339">
        <f t="shared" si="1"/>
        <v>23267</v>
      </c>
      <c r="D29" s="339">
        <f t="shared" si="1"/>
        <v>23261</v>
      </c>
      <c r="E29" s="340">
        <f t="shared" si="1"/>
        <v>63084.3</v>
      </c>
      <c r="F29" s="340">
        <f t="shared" si="1"/>
        <v>57635.90000000001</v>
      </c>
      <c r="G29" s="340">
        <f t="shared" si="1"/>
        <v>349.90000000000003</v>
      </c>
      <c r="H29" s="340">
        <f t="shared" si="1"/>
        <v>316.19999999999993</v>
      </c>
      <c r="I29" s="340">
        <f t="shared" si="1"/>
        <v>317.70000000000005</v>
      </c>
      <c r="J29" s="340">
        <f t="shared" si="1"/>
        <v>284.8</v>
      </c>
      <c r="K29" s="341">
        <f t="shared" si="0"/>
        <v>15.042345556940802</v>
      </c>
      <c r="L29" s="342">
        <v>13.8</v>
      </c>
      <c r="M29" s="340">
        <f>SUM(M7:M28)</f>
        <v>15665.699999999999</v>
      </c>
      <c r="N29" s="343">
        <f>SUM(N7:N28)</f>
        <v>15816.000000000002</v>
      </c>
      <c r="O29" s="343">
        <f>SUM(O7:O28)</f>
        <v>88.1</v>
      </c>
      <c r="P29" s="343">
        <f>SUM(P7:P28)</f>
        <v>86.89999999999999</v>
      </c>
    </row>
    <row r="30" ht="12.75">
      <c r="A30" s="320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41.125" style="54" customWidth="1"/>
    <col min="2" max="2" width="52.875" style="54" customWidth="1"/>
  </cols>
  <sheetData>
    <row r="1" spans="1:2" ht="12.75">
      <c r="A1" s="471" t="s">
        <v>123</v>
      </c>
      <c r="B1" s="471"/>
    </row>
    <row r="2" spans="1:2" ht="35.25" customHeight="1">
      <c r="A2" s="472"/>
      <c r="B2" s="472"/>
    </row>
    <row r="3" spans="1:2" ht="42" customHeight="1">
      <c r="A3" s="218"/>
      <c r="B3" s="218"/>
    </row>
    <row r="4" spans="1:2" ht="12.75">
      <c r="A4" s="473" t="s">
        <v>0</v>
      </c>
      <c r="B4" s="473" t="s">
        <v>25</v>
      </c>
    </row>
    <row r="5" spans="1:2" ht="12.75">
      <c r="A5" s="474"/>
      <c r="B5" s="474"/>
    </row>
    <row r="6" spans="1:2" ht="22.5" customHeight="1">
      <c r="A6" s="219" t="s">
        <v>2</v>
      </c>
      <c r="B6" s="220" t="s">
        <v>124</v>
      </c>
    </row>
    <row r="7" spans="1:2" ht="20.25" customHeight="1">
      <c r="A7" s="219" t="s">
        <v>18</v>
      </c>
      <c r="B7" s="220" t="s">
        <v>135</v>
      </c>
    </row>
    <row r="8" spans="1:2" ht="20.25" customHeight="1">
      <c r="A8" s="219" t="s">
        <v>19</v>
      </c>
      <c r="B8" s="220" t="s">
        <v>126</v>
      </c>
    </row>
    <row r="9" spans="1:2" ht="21.75" customHeight="1">
      <c r="A9" s="219" t="s">
        <v>3</v>
      </c>
      <c r="B9" s="220" t="s">
        <v>126</v>
      </c>
    </row>
    <row r="10" spans="1:2" ht="20.25" customHeight="1">
      <c r="A10" s="219" t="s">
        <v>4</v>
      </c>
      <c r="B10" s="220" t="s">
        <v>127</v>
      </c>
    </row>
    <row r="11" spans="1:2" ht="19.5" customHeight="1">
      <c r="A11" s="219" t="s">
        <v>20</v>
      </c>
      <c r="B11" s="220" t="s">
        <v>137</v>
      </c>
    </row>
    <row r="12" spans="1:2" ht="19.5" customHeight="1">
      <c r="A12" s="219" t="s">
        <v>5</v>
      </c>
      <c r="B12" s="220" t="s">
        <v>126</v>
      </c>
    </row>
    <row r="13" spans="1:2" ht="20.25" customHeight="1">
      <c r="A13" s="219" t="s">
        <v>6</v>
      </c>
      <c r="B13" s="220" t="s">
        <v>130</v>
      </c>
    </row>
    <row r="14" spans="1:2" ht="18.75">
      <c r="A14" s="219" t="s">
        <v>7</v>
      </c>
      <c r="B14" s="220" t="s">
        <v>129</v>
      </c>
    </row>
    <row r="15" spans="1:2" ht="20.25" customHeight="1">
      <c r="A15" s="219" t="s">
        <v>8</v>
      </c>
      <c r="B15" s="220" t="s">
        <v>126</v>
      </c>
    </row>
    <row r="16" spans="1:2" ht="20.25" customHeight="1">
      <c r="A16" s="219" t="s">
        <v>9</v>
      </c>
      <c r="B16" s="220" t="s">
        <v>125</v>
      </c>
    </row>
    <row r="17" spans="1:2" ht="18.75" customHeight="1">
      <c r="A17" s="219" t="s">
        <v>10</v>
      </c>
      <c r="B17" s="220" t="s">
        <v>138</v>
      </c>
    </row>
    <row r="18" spans="1:2" ht="18.75">
      <c r="A18" s="219" t="s">
        <v>21</v>
      </c>
      <c r="B18" s="220" t="s">
        <v>132</v>
      </c>
    </row>
    <row r="19" spans="1:2" ht="18.75">
      <c r="A19" s="219" t="s">
        <v>11</v>
      </c>
      <c r="B19" s="220" t="s">
        <v>130</v>
      </c>
    </row>
    <row r="20" spans="1:2" ht="20.25" customHeight="1">
      <c r="A20" s="219" t="s">
        <v>12</v>
      </c>
      <c r="B20" s="220" t="s">
        <v>128</v>
      </c>
    </row>
    <row r="21" spans="1:2" ht="18.75">
      <c r="A21" s="219" t="s">
        <v>22</v>
      </c>
      <c r="B21" s="220" t="s">
        <v>133</v>
      </c>
    </row>
    <row r="22" spans="1:2" ht="18.75">
      <c r="A22" s="219" t="s">
        <v>23</v>
      </c>
      <c r="B22" s="220" t="s">
        <v>136</v>
      </c>
    </row>
    <row r="23" spans="1:2" ht="18.75">
      <c r="A23" s="219" t="s">
        <v>13</v>
      </c>
      <c r="B23" s="220" t="s">
        <v>127</v>
      </c>
    </row>
    <row r="24" spans="1:2" ht="21" customHeight="1">
      <c r="A24" s="219" t="s">
        <v>14</v>
      </c>
      <c r="B24" s="220" t="s">
        <v>131</v>
      </c>
    </row>
    <row r="25" spans="1:2" ht="20.25" customHeight="1">
      <c r="A25" s="219" t="s">
        <v>24</v>
      </c>
      <c r="B25" s="220" t="s">
        <v>128</v>
      </c>
    </row>
    <row r="26" spans="1:2" ht="18.75">
      <c r="A26" s="219" t="s">
        <v>15</v>
      </c>
      <c r="B26" s="220" t="s">
        <v>134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2019-07-24T05:52:23Z</cp:lastPrinted>
  <dcterms:created xsi:type="dcterms:W3CDTF">2019-06-10T04:09:44Z</dcterms:created>
  <dcterms:modified xsi:type="dcterms:W3CDTF">2019-07-25T07:24:56Z</dcterms:modified>
  <cp:category/>
  <cp:version/>
  <cp:contentType/>
  <cp:contentStatus/>
</cp:coreProperties>
</file>