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сев" sheetId="5" r:id="rId5"/>
    <sheet name="погода" sheetId="6" r:id="rId6"/>
    <sheet name="молоко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6">'молоко'!$A$1:$P$29</definedName>
    <definedName name="_xlnm.Print_Area" localSheetId="5">'погода'!$A$1:$E$25</definedName>
    <definedName name="_xlnm.Print_Area" localSheetId="2">'полевые работы'!$A$1:$L$28</definedName>
    <definedName name="_xlnm.Print_Area" localSheetId="4">'сев'!$A$1:$V$27</definedName>
    <definedName name="_xlnm.Print_Area" localSheetId="1">'уборка прочие'!$A$1:$BD$27</definedName>
  </definedNames>
  <calcPr fullCalcOnLoad="1"/>
</workbook>
</file>

<file path=xl/sharedStrings.xml><?xml version="1.0" encoding="utf-8"?>
<sst xmlns="http://schemas.openxmlformats.org/spreadsheetml/2006/main" count="499" uniqueCount="173">
  <si>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</si>
  <si>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</si>
  <si>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</si>
  <si>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</si>
  <si>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</si>
  <si>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</si>
  <si>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</si>
  <si>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</si>
  <si>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</si>
  <si>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</si>
  <si>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</si>
  <si>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</si>
  <si>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</si>
  <si>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</si>
  <si>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</si>
  <si>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</si>
  <si>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</si>
  <si>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</si>
  <si>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</si>
  <si>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</si>
  <si>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</si>
  <si>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</si>
  <si>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</si>
  <si>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</si>
  <si>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</si>
  <si>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</si>
  <si>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</si>
  <si>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</si>
  <si>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</si>
  <si>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</si>
  <si>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</si>
  <si>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</si>
  <si>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</si>
  <si>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</si>
  <si>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</si>
  <si>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</si>
  <si>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</si>
  <si>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</si>
  <si>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</si>
  <si>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</si>
  <si>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</si>
  <si>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</si>
  <si>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</si>
  <si>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</si>
  <si>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</si>
  <si>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</si>
  <si>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</si>
  <si>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</si>
  <si>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</si>
  <si>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</si>
  <si>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</si>
  <si>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</si>
  <si>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</si>
  <si>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</si>
  <si>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</si>
  <si>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</si>
  <si>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</si>
  <si>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</si>
  <si>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</si>
  <si>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</si>
  <si>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</si>
  <si>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</si>
  <si>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</si>
  <si>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</si>
  <si>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</si>
  <si>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</si>
  <si>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</si>
  <si>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</si>
  <si>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</si>
  <si>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</si>
  <si>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</si>
  <si>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</si>
  <si>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</si>
  <si>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</si>
  <si>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Проросшее зерно</t>
  </si>
  <si>
    <t>тонн</t>
  </si>
  <si>
    <t>культура</t>
  </si>
  <si>
    <t xml:space="preserve">Уборка технических культур, кукурузы на силос, картофеля и овощей                                                                      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</si>
  <si>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</si>
  <si>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</si>
  <si>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</si>
  <si>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</si>
  <si>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</si>
  <si>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</si>
  <si>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</si>
  <si>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</si>
  <si>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</si>
  <si>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</si>
  <si>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</si>
  <si>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</si>
  <si>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</si>
  <si>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</si>
  <si>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</si>
  <si>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19 комбайнов</t>
  </si>
  <si>
    <t>65 комбайнов</t>
  </si>
  <si>
    <t>21 комбайн</t>
  </si>
  <si>
    <t>22 комбайна</t>
  </si>
  <si>
    <t>29 комбайнов</t>
  </si>
  <si>
    <t>60 комбайнов</t>
  </si>
  <si>
    <t>112 комбайнов</t>
  </si>
  <si>
    <t>67 комбайнов</t>
  </si>
  <si>
    <t>32 комбайна</t>
  </si>
  <si>
    <t>80 комбайнов</t>
  </si>
  <si>
    <t>92 комбайна</t>
  </si>
  <si>
    <t>12 комбайнов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</si>
  <si>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</si>
  <si>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</si>
  <si>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</si>
  <si>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</si>
  <si>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</si>
  <si>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</si>
  <si>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</si>
  <si>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</si>
  <si>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</si>
  <si>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</si>
  <si>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2018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</si>
  <si>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</si>
  <si>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</si>
  <si>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</si>
  <si>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</si>
  <si>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</si>
  <si>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</si>
  <si>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</si>
  <si>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</si>
  <si>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</si>
  <si>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</si>
  <si>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</si>
  <si>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</si>
  <si>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</si>
  <si>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</si>
  <si>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</si>
  <si>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</si>
  <si>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</si>
  <si>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</si>
  <si>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</si>
  <si>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</si>
  <si>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</si>
  <si>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</si>
  <si>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</si>
  <si>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</si>
  <si>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</si>
  <si>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</si>
  <si>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</si>
  <si>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23.08</t>
  </si>
  <si>
    <t>2019 г.</t>
  </si>
  <si>
    <t>2018 г.</t>
  </si>
  <si>
    <t>г.Ульяновск</t>
  </si>
  <si>
    <t>ИТОГО:</t>
  </si>
  <si>
    <t>26.08</t>
  </si>
  <si>
    <t>Уборка зерновых и зернобобовых культур                                    26.08.2019</t>
  </si>
  <si>
    <t>Оперативная информация об агрометеорологических условиях  на территори Ульяновской области по состоянию на 26.08.2019</t>
  </si>
  <si>
    <t>ясно, 16</t>
  </si>
  <si>
    <t>10, ясно</t>
  </si>
  <si>
    <t>15, пасмурно</t>
  </si>
  <si>
    <t>17 комбайнов</t>
  </si>
  <si>
    <t>16, ясно</t>
  </si>
  <si>
    <t>146 комбайнов</t>
  </si>
  <si>
    <t>ясно, 11</t>
  </si>
  <si>
    <t>18, ясно</t>
  </si>
  <si>
    <t>20, ясно</t>
  </si>
  <si>
    <t>13, ясно</t>
  </si>
  <si>
    <t>14, ясно</t>
  </si>
  <si>
    <t>ясно, 17</t>
  </si>
  <si>
    <t>64 комбайнов</t>
  </si>
  <si>
    <t>12, ясно</t>
  </si>
  <si>
    <t>ясно, 22</t>
  </si>
  <si>
    <t>22, ясно</t>
  </si>
  <si>
    <t>92 комбайнов</t>
  </si>
  <si>
    <t>15, ясно</t>
  </si>
  <si>
    <t>ясно</t>
  </si>
  <si>
    <t>ясно, 20</t>
  </si>
  <si>
    <t>21, ясно</t>
  </si>
  <si>
    <t>150 комбайнов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</si>
</sst>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81">
    <xf numFmtId="0" fontId="0" fillId="0" borderId="0" xfId="0" applyAlignment="1">
      <alignment/>
    </xf>
    <xf numFmtId="172" fontId="19" fillId="24" borderId="10" xfId="0" applyNumberFormat="1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82" applyFont="1" applyFill="1" applyBorder="1" applyAlignment="1" applyProtection="1">
      <alignment horizontal="left" vertical="center" wrapText="1"/>
      <protection locked="0"/>
    </xf>
    <xf numFmtId="0" fontId="19" fillId="24" borderId="12" xfId="82" applyFont="1" applyFill="1" applyBorder="1" applyAlignment="1" applyProtection="1">
      <alignment horizontal="left" vertical="center" wrapText="1"/>
      <protection locked="0"/>
    </xf>
    <xf numFmtId="0" fontId="19" fillId="24" borderId="11" xfId="82" applyFont="1" applyFill="1" applyBorder="1" applyAlignment="1" applyProtection="1">
      <alignment horizontal="left" vertical="center" wrapText="1"/>
      <protection locked="0"/>
    </xf>
    <xf numFmtId="3" fontId="19" fillId="24" borderId="13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4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5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13" xfId="0" applyFont="1" applyFill="1" applyBorder="1" applyAlignment="1" applyProtection="1">
      <alignment horizontal="center" vertical="center" wrapText="1"/>
      <protection locked="0"/>
    </xf>
    <xf numFmtId="3" fontId="19" fillId="24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hidden="1"/>
    </xf>
    <xf numFmtId="1" fontId="19" fillId="24" borderId="14" xfId="0" applyNumberFormat="1" applyFont="1" applyFill="1" applyBorder="1" applyAlignment="1">
      <alignment horizontal="center" vertical="center" wrapText="1"/>
    </xf>
    <xf numFmtId="0" fontId="19" fillId="25" borderId="17" xfId="82" applyFont="1" applyFill="1" applyBorder="1" applyAlignment="1" applyProtection="1">
      <alignment horizontal="left" vertical="center" wrapText="1"/>
      <protection locked="0"/>
    </xf>
    <xf numFmtId="3" fontId="19" fillId="24" borderId="18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9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20" xfId="82" applyNumberFormat="1" applyFont="1" applyFill="1" applyBorder="1" applyAlignment="1" applyProtection="1">
      <alignment horizontal="center" vertical="center" wrapText="1"/>
      <protection locked="0"/>
    </xf>
    <xf numFmtId="174" fontId="20" fillId="24" borderId="21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22" xfId="82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Alignment="1">
      <alignment/>
    </xf>
    <xf numFmtId="0" fontId="20" fillId="24" borderId="20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3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1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4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4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172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24" borderId="18" xfId="0" applyNumberFormat="1" applyFont="1" applyFill="1" applyBorder="1" applyAlignment="1">
      <alignment horizontal="center" vertical="center" wrapText="1"/>
    </xf>
    <xf numFmtId="0" fontId="20" fillId="24" borderId="25" xfId="82" applyFont="1" applyFill="1" applyBorder="1" applyAlignment="1" applyProtection="1">
      <alignment horizontal="left" vertical="center" wrapText="1"/>
      <protection locked="0"/>
    </xf>
    <xf numFmtId="3" fontId="20" fillId="24" borderId="20" xfId="82" applyNumberFormat="1" applyFont="1" applyFill="1" applyBorder="1" applyAlignment="1" applyProtection="1">
      <alignment horizontal="center" vertical="center" wrapText="1"/>
      <protection/>
    </xf>
    <xf numFmtId="172" fontId="20" fillId="24" borderId="23" xfId="0" applyNumberFormat="1" applyFont="1" applyFill="1" applyBorder="1" applyAlignment="1">
      <alignment horizontal="center" vertical="center" wrapText="1"/>
    </xf>
    <xf numFmtId="172" fontId="20" fillId="24" borderId="21" xfId="81" applyNumberFormat="1" applyFont="1" applyFill="1" applyBorder="1" applyAlignment="1" applyProtection="1">
      <alignment horizontal="center" vertical="center" wrapText="1"/>
      <protection hidden="1"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17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174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0" fillId="24" borderId="26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7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8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9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1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2" xfId="75" applyFont="1" applyFill="1" applyBorder="1" applyAlignment="1" applyProtection="1">
      <alignment horizontal="center" vertical="center" textRotation="90" wrapText="1"/>
      <protection locked="0"/>
    </xf>
    <xf numFmtId="1" fontId="19" fillId="24" borderId="29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30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31" xfId="82" applyFont="1" applyFill="1" applyBorder="1" applyAlignment="1" applyProtection="1">
      <alignment horizontal="center" vertical="center" wrapText="1"/>
      <protection locked="0"/>
    </xf>
    <xf numFmtId="0" fontId="19" fillId="24" borderId="29" xfId="82" applyFont="1" applyFill="1" applyBorder="1" applyAlignment="1" applyProtection="1">
      <alignment horizontal="center" vertical="center" wrapText="1"/>
      <protection locked="0"/>
    </xf>
    <xf numFmtId="0" fontId="19" fillId="24" borderId="30" xfId="82" applyFont="1" applyFill="1" applyBorder="1" applyAlignment="1" applyProtection="1">
      <alignment horizontal="center" vertical="center" wrapText="1"/>
      <protection locked="0"/>
    </xf>
    <xf numFmtId="1" fontId="19" fillId="24" borderId="32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29" xfId="0" applyNumberFormat="1" applyFont="1" applyFill="1" applyBorder="1" applyAlignment="1">
      <alignment horizontal="center"/>
    </xf>
    <xf numFmtId="1" fontId="19" fillId="24" borderId="30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32" xfId="82" applyNumberFormat="1" applyFont="1" applyFill="1" applyBorder="1" applyAlignment="1" applyProtection="1">
      <alignment horizontal="center" vertical="center" wrapText="1"/>
      <protection hidden="1"/>
    </xf>
    <xf numFmtId="1" fontId="20" fillId="24" borderId="30" xfId="82" applyNumberFormat="1" applyFont="1" applyFill="1" applyBorder="1" applyAlignment="1" applyProtection="1">
      <alignment horizontal="center" vertical="center" wrapText="1"/>
      <protection/>
    </xf>
    <xf numFmtId="1" fontId="20" fillId="24" borderId="32" xfId="82" applyNumberFormat="1" applyFont="1" applyFill="1" applyBorder="1" applyAlignment="1" applyProtection="1">
      <alignment horizontal="center" vertical="center" wrapText="1"/>
      <protection/>
    </xf>
    <xf numFmtId="0" fontId="20" fillId="24" borderId="33" xfId="82" applyFont="1" applyFill="1" applyBorder="1" applyAlignment="1" applyProtection="1">
      <alignment horizontal="left" vertical="center" wrapText="1"/>
      <protection locked="0"/>
    </xf>
    <xf numFmtId="0" fontId="20" fillId="24" borderId="27" xfId="82" applyFont="1" applyFill="1" applyBorder="1" applyAlignment="1" applyProtection="1">
      <alignment horizontal="center" vertical="center" wrapText="1"/>
      <protection/>
    </xf>
    <xf numFmtId="172" fontId="20" fillId="24" borderId="27" xfId="82" applyNumberFormat="1" applyFont="1" applyFill="1" applyBorder="1" applyAlignment="1" applyProtection="1">
      <alignment horizontal="center" vertical="center" wrapText="1"/>
      <protection/>
    </xf>
    <xf numFmtId="172" fontId="20" fillId="24" borderId="34" xfId="82" applyNumberFormat="1" applyFont="1" applyFill="1" applyBorder="1" applyAlignment="1" applyProtection="1">
      <alignment horizontal="center" vertical="center" wrapText="1"/>
      <protection/>
    </xf>
    <xf numFmtId="0" fontId="20" fillId="24" borderId="26" xfId="82" applyFont="1" applyFill="1" applyBorder="1" applyAlignment="1" applyProtection="1">
      <alignment horizontal="center" vertical="center" wrapText="1"/>
      <protection/>
    </xf>
    <xf numFmtId="172" fontId="20" fillId="24" borderId="27" xfId="0" applyNumberFormat="1" applyFont="1" applyFill="1" applyBorder="1" applyAlignment="1">
      <alignment horizontal="center" vertical="center" wrapText="1"/>
    </xf>
    <xf numFmtId="172" fontId="20" fillId="24" borderId="28" xfId="82" applyNumberFormat="1" applyFont="1" applyFill="1" applyBorder="1" applyAlignment="1" applyProtection="1">
      <alignment horizontal="center" vertical="center" wrapText="1"/>
      <protection/>
    </xf>
    <xf numFmtId="0" fontId="20" fillId="24" borderId="29" xfId="82" applyFont="1" applyFill="1" applyBorder="1" applyAlignment="1" applyProtection="1">
      <alignment horizontal="center" vertical="center" wrapText="1"/>
      <protection/>
    </xf>
    <xf numFmtId="172" fontId="20" fillId="24" borderId="31" xfId="82" applyNumberFormat="1" applyFont="1" applyFill="1" applyBorder="1" applyAlignment="1" applyProtection="1">
      <alignment horizontal="center" vertical="center" wrapText="1"/>
      <protection/>
    </xf>
    <xf numFmtId="172" fontId="20" fillId="24" borderId="28" xfId="80" applyNumberFormat="1" applyFont="1" applyFill="1" applyBorder="1" applyAlignment="1" applyProtection="1">
      <alignment horizontal="center" vertical="center" wrapText="1"/>
      <protection hidden="1"/>
    </xf>
    <xf numFmtId="0" fontId="20" fillId="24" borderId="27" xfId="82" applyNumberFormat="1" applyFont="1" applyFill="1" applyBorder="1" applyAlignment="1" applyProtection="1">
      <alignment horizontal="center" vertical="center" wrapText="1"/>
      <protection/>
    </xf>
    <xf numFmtId="172" fontId="20" fillId="24" borderId="30" xfId="82" applyNumberFormat="1" applyFont="1" applyFill="1" applyBorder="1" applyAlignment="1" applyProtection="1">
      <alignment horizontal="center" vertical="center" wrapText="1"/>
      <protection/>
    </xf>
    <xf numFmtId="1" fontId="20" fillId="24" borderId="29" xfId="82" applyNumberFormat="1" applyFont="1" applyFill="1" applyBorder="1" applyAlignment="1" applyProtection="1">
      <alignment horizontal="center" vertical="center" wrapText="1"/>
      <protection/>
    </xf>
    <xf numFmtId="1" fontId="21" fillId="24" borderId="30" xfId="82" applyNumberFormat="1" applyFont="1" applyFill="1" applyBorder="1" applyAlignment="1" applyProtection="1">
      <alignment horizontal="center" vertical="center" wrapText="1"/>
      <protection/>
    </xf>
    <xf numFmtId="1" fontId="21" fillId="24" borderId="32" xfId="82" applyNumberFormat="1" applyFont="1" applyFill="1" applyBorder="1" applyAlignment="1" applyProtection="1">
      <alignment horizontal="center" vertical="center" wrapText="1"/>
      <protection/>
    </xf>
    <xf numFmtId="0" fontId="21" fillId="24" borderId="35" xfId="82" applyFont="1" applyFill="1" applyBorder="1" applyAlignment="1" applyProtection="1">
      <alignment horizontal="left" vertical="center" wrapText="1"/>
      <protection locked="0"/>
    </xf>
    <xf numFmtId="172" fontId="21" fillId="24" borderId="36" xfId="82" applyNumberFormat="1" applyFont="1" applyFill="1" applyBorder="1" applyAlignment="1" applyProtection="1">
      <alignment horizontal="center" vertical="center" wrapText="1"/>
      <protection/>
    </xf>
    <xf numFmtId="0" fontId="21" fillId="24" borderId="37" xfId="82" applyFont="1" applyFill="1" applyBorder="1" applyAlignment="1" applyProtection="1">
      <alignment horizontal="center" vertical="center" wrapText="1"/>
      <protection/>
    </xf>
    <xf numFmtId="172" fontId="21" fillId="24" borderId="38" xfId="0" applyNumberFormat="1" applyFont="1" applyFill="1" applyBorder="1" applyAlignment="1">
      <alignment horizontal="center" vertical="center" wrapText="1"/>
    </xf>
    <xf numFmtId="172" fontId="21" fillId="24" borderId="39" xfId="82" applyNumberFormat="1" applyFont="1" applyFill="1" applyBorder="1" applyAlignment="1" applyProtection="1">
      <alignment horizontal="center" vertical="center" wrapText="1"/>
      <protection/>
    </xf>
    <xf numFmtId="1" fontId="21" fillId="24" borderId="29" xfId="82" applyNumberFormat="1" applyFont="1" applyFill="1" applyBorder="1" applyAlignment="1" applyProtection="1">
      <alignment horizontal="center" vertical="center" wrapText="1"/>
      <protection/>
    </xf>
    <xf numFmtId="1" fontId="21" fillId="24" borderId="26" xfId="82" applyNumberFormat="1" applyFont="1" applyFill="1" applyBorder="1" applyAlignment="1" applyProtection="1">
      <alignment horizontal="center" vertical="center" wrapText="1"/>
      <protection/>
    </xf>
    <xf numFmtId="1" fontId="21" fillId="24" borderId="27" xfId="82" applyNumberFormat="1" applyFont="1" applyFill="1" applyBorder="1" applyAlignment="1" applyProtection="1">
      <alignment horizontal="center" vertical="center" wrapText="1"/>
      <protection/>
    </xf>
    <xf numFmtId="1" fontId="21" fillId="24" borderId="28" xfId="82" applyNumberFormat="1" applyFont="1" applyFill="1" applyBorder="1" applyAlignment="1" applyProtection="1">
      <alignment horizontal="center" vertical="center" wrapText="1"/>
      <protection/>
    </xf>
    <xf numFmtId="1" fontId="21" fillId="24" borderId="31" xfId="82" applyNumberFormat="1" applyFont="1" applyFill="1" applyBorder="1" applyAlignment="1" applyProtection="1">
      <alignment horizontal="center" vertical="center" wrapText="1"/>
      <protection/>
    </xf>
    <xf numFmtId="1" fontId="21" fillId="24" borderId="37" xfId="82" applyNumberFormat="1" applyFont="1" applyFill="1" applyBorder="1" applyAlignment="1" applyProtection="1">
      <alignment horizontal="center" vertical="center" wrapText="1"/>
      <protection/>
    </xf>
    <xf numFmtId="1" fontId="21" fillId="24" borderId="38" xfId="82" applyNumberFormat="1" applyFont="1" applyFill="1" applyBorder="1" applyAlignment="1" applyProtection="1">
      <alignment horizontal="center" vertical="center" wrapText="1"/>
      <protection/>
    </xf>
    <xf numFmtId="1" fontId="21" fillId="24" borderId="39" xfId="82" applyNumberFormat="1" applyFont="1" applyFill="1" applyBorder="1" applyAlignment="1" applyProtection="1">
      <alignment horizontal="center" vertical="center" wrapText="1"/>
      <protection/>
    </xf>
    <xf numFmtId="0" fontId="22" fillId="24" borderId="30" xfId="0" applyFont="1" applyFill="1" applyBorder="1" applyAlignment="1">
      <alignment horizontal="left" vertical="top" wrapText="1"/>
    </xf>
    <xf numFmtId="0" fontId="21" fillId="24" borderId="26" xfId="82" applyFont="1" applyFill="1" applyBorder="1" applyAlignment="1" applyProtection="1">
      <alignment horizontal="center" vertical="center" wrapText="1"/>
      <protection/>
    </xf>
    <xf numFmtId="0" fontId="21" fillId="24" borderId="27" xfId="82" applyFont="1" applyFill="1" applyBorder="1" applyAlignment="1" applyProtection="1">
      <alignment horizontal="center" vertical="center" wrapText="1"/>
      <protection/>
    </xf>
    <xf numFmtId="0" fontId="21" fillId="24" borderId="28" xfId="82" applyFont="1" applyFill="1" applyBorder="1" applyAlignment="1" applyProtection="1">
      <alignment horizontal="center" vertical="center" wrapText="1"/>
      <protection/>
    </xf>
    <xf numFmtId="0" fontId="19" fillId="24" borderId="40" xfId="0" applyFont="1" applyFill="1" applyBorder="1" applyAlignment="1" applyProtection="1">
      <alignment horizontal="center" vertical="center" wrapText="1"/>
      <protection locked="0"/>
    </xf>
    <xf numFmtId="0" fontId="27" fillId="24" borderId="23" xfId="0" applyFont="1" applyFill="1" applyBorder="1" applyAlignment="1" applyProtection="1">
      <alignment horizontal="center" vertical="center" wrapText="1"/>
      <protection/>
    </xf>
    <xf numFmtId="172" fontId="20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4" xfId="0" applyFont="1" applyFill="1" applyBorder="1" applyAlignment="1" applyProtection="1">
      <alignment horizontal="center" vertical="center" wrapText="1"/>
      <protection locked="0"/>
    </xf>
    <xf numFmtId="1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1" fontId="27" fillId="24" borderId="24" xfId="0" applyNumberFormat="1" applyFont="1" applyFill="1" applyBorder="1" applyAlignment="1" applyProtection="1">
      <alignment horizontal="center" vertical="center" wrapText="1"/>
      <protection/>
    </xf>
    <xf numFmtId="1" fontId="21" fillId="24" borderId="24" xfId="0" applyNumberFormat="1" applyFont="1" applyFill="1" applyBorder="1" applyAlignment="1">
      <alignment horizontal="center" vertical="center" wrapText="1"/>
    </xf>
    <xf numFmtId="1" fontId="19" fillId="24" borderId="16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16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19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21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40" xfId="0" applyNumberFormat="1" applyFont="1" applyFill="1" applyBorder="1" applyAlignment="1" applyProtection="1">
      <alignment horizontal="center" vertical="center" wrapText="1"/>
      <protection locked="0"/>
    </xf>
    <xf numFmtId="172" fontId="21" fillId="24" borderId="38" xfId="82" applyNumberFormat="1" applyFont="1" applyFill="1" applyBorder="1" applyAlignment="1" applyProtection="1">
      <alignment horizontal="center" vertical="center" wrapText="1"/>
      <protection/>
    </xf>
    <xf numFmtId="172" fontId="21" fillId="24" borderId="28" xfId="82" applyNumberFormat="1" applyFont="1" applyFill="1" applyBorder="1" applyAlignment="1" applyProtection="1">
      <alignment horizontal="center" vertical="center" wrapText="1"/>
      <protection/>
    </xf>
    <xf numFmtId="0" fontId="19" fillId="24" borderId="41" xfId="0" applyFont="1" applyFill="1" applyBorder="1" applyAlignment="1" applyProtection="1">
      <alignment horizontal="center" vertical="center" wrapText="1"/>
      <protection locked="0"/>
    </xf>
    <xf numFmtId="0" fontId="19" fillId="24" borderId="40" xfId="0" applyFont="1" applyFill="1" applyBorder="1" applyAlignment="1" applyProtection="1">
      <alignment horizontal="center" vertical="center" wrapText="1"/>
      <protection/>
    </xf>
    <xf numFmtId="172" fontId="20" fillId="24" borderId="23" xfId="0" applyNumberFormat="1" applyFont="1" applyFill="1" applyBorder="1" applyAlignment="1" applyProtection="1">
      <alignment horizontal="center" vertical="center" wrapText="1"/>
      <protection/>
    </xf>
    <xf numFmtId="0" fontId="19" fillId="24" borderId="42" xfId="0" applyFont="1" applyFill="1" applyBorder="1" applyAlignment="1" applyProtection="1">
      <alignment horizontal="center" vertical="center" wrapText="1"/>
      <protection locked="0"/>
    </xf>
    <xf numFmtId="0" fontId="19" fillId="24" borderId="15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locked="0"/>
    </xf>
    <xf numFmtId="0" fontId="19" fillId="24" borderId="18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/>
    </xf>
    <xf numFmtId="3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24" xfId="0" applyNumberFormat="1" applyFont="1" applyFill="1" applyBorder="1" applyAlignment="1" applyProtection="1">
      <alignment horizontal="center" vertical="center" wrapText="1"/>
      <protection hidden="1"/>
    </xf>
    <xf numFmtId="0" fontId="19" fillId="24" borderId="43" xfId="0" applyFont="1" applyFill="1" applyBorder="1" applyAlignment="1" applyProtection="1">
      <alignment horizontal="center" vertical="center" wrapText="1"/>
      <protection locked="0"/>
    </xf>
    <xf numFmtId="0" fontId="19" fillId="24" borderId="16" xfId="0" applyFont="1" applyFill="1" applyBorder="1" applyAlignment="1" applyProtection="1">
      <alignment horizontal="center" vertical="center" wrapText="1"/>
      <protection locked="0"/>
    </xf>
    <xf numFmtId="172" fontId="19" fillId="24" borderId="16" xfId="81" applyNumberFormat="1" applyFont="1" applyFill="1" applyBorder="1" applyAlignment="1" applyProtection="1">
      <alignment horizontal="center" vertical="center" wrapText="1"/>
      <protection hidden="1"/>
    </xf>
    <xf numFmtId="172" fontId="19" fillId="24" borderId="19" xfId="81" applyNumberFormat="1" applyFont="1" applyFill="1" applyBorder="1" applyAlignment="1" applyProtection="1">
      <alignment horizontal="center" vertical="center" wrapText="1"/>
      <protection hidden="1"/>
    </xf>
    <xf numFmtId="172" fontId="20" fillId="24" borderId="21" xfId="0" applyNumberFormat="1" applyFont="1" applyFill="1" applyBorder="1" applyAlignment="1" applyProtection="1">
      <alignment horizontal="center" vertical="center" wrapText="1"/>
      <protection/>
    </xf>
    <xf numFmtId="172" fontId="27" fillId="24" borderId="23" xfId="0" applyNumberFormat="1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19" fillId="24" borderId="44" xfId="0" applyFont="1" applyFill="1" applyBorder="1" applyAlignment="1">
      <alignment horizontal="center" vertical="center" wrapText="1"/>
    </xf>
    <xf numFmtId="0" fontId="19" fillId="24" borderId="45" xfId="82" applyFont="1" applyFill="1" applyBorder="1" applyAlignment="1" applyProtection="1">
      <alignment horizontal="center" vertical="center" wrapText="1"/>
      <protection locked="0"/>
    </xf>
    <xf numFmtId="0" fontId="19" fillId="24" borderId="46" xfId="82" applyFont="1" applyFill="1" applyBorder="1" applyAlignment="1" applyProtection="1">
      <alignment horizontal="center" vertical="center" wrapText="1"/>
      <protection locked="0"/>
    </xf>
    <xf numFmtId="1" fontId="19" fillId="24" borderId="47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48" xfId="0" applyNumberFormat="1" applyFont="1" applyFill="1" applyBorder="1" applyAlignment="1" applyProtection="1">
      <alignment horizontal="center" vertical="center" wrapText="1"/>
      <protection/>
    </xf>
    <xf numFmtId="1" fontId="19" fillId="24" borderId="49" xfId="0" applyNumberFormat="1" applyFont="1" applyFill="1" applyBorder="1" applyAlignment="1" applyProtection="1">
      <alignment horizontal="center" vertical="center" wrapText="1"/>
      <protection/>
    </xf>
    <xf numFmtId="172" fontId="19" fillId="24" borderId="30" xfId="0" applyNumberFormat="1" applyFont="1" applyFill="1" applyBorder="1" applyAlignment="1" applyProtection="1">
      <alignment horizontal="center" vertical="center" wrapText="1"/>
      <protection/>
    </xf>
    <xf numFmtId="0" fontId="19" fillId="24" borderId="50" xfId="82" applyFont="1" applyFill="1" applyBorder="1" applyAlignment="1" applyProtection="1">
      <alignment horizontal="center" vertical="center" wrapText="1"/>
      <protection locked="0"/>
    </xf>
    <xf numFmtId="0" fontId="19" fillId="24" borderId="51" xfId="82" applyFont="1" applyFill="1" applyBorder="1" applyAlignment="1" applyProtection="1">
      <alignment horizontal="center" vertical="center" wrapText="1"/>
      <protection locked="0"/>
    </xf>
    <xf numFmtId="0" fontId="19" fillId="24" borderId="49" xfId="82" applyFont="1" applyFill="1" applyBorder="1" applyAlignment="1" applyProtection="1">
      <alignment horizontal="center" vertical="center" wrapText="1"/>
      <protection locked="0"/>
    </xf>
    <xf numFmtId="172" fontId="19" fillId="24" borderId="49" xfId="0" applyNumberFormat="1" applyFont="1" applyFill="1" applyBorder="1" applyAlignment="1">
      <alignment horizontal="center" vertical="center" wrapText="1"/>
    </xf>
    <xf numFmtId="0" fontId="19" fillId="24" borderId="52" xfId="82" applyFont="1" applyFill="1" applyBorder="1" applyAlignment="1" applyProtection="1">
      <alignment horizontal="center" vertical="center" wrapText="1"/>
      <protection locked="0"/>
    </xf>
    <xf numFmtId="1" fontId="19" fillId="24" borderId="44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45" xfId="82" applyNumberFormat="1" applyFont="1" applyFill="1" applyBorder="1" applyAlignment="1" applyProtection="1">
      <alignment horizontal="center" vertical="center" wrapText="1"/>
      <protection locked="0"/>
    </xf>
    <xf numFmtId="172" fontId="19" fillId="24" borderId="45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53" xfId="82" applyFont="1" applyFill="1" applyBorder="1" applyAlignment="1" applyProtection="1">
      <alignment horizontal="center" vertical="center" wrapText="1"/>
      <protection locked="0"/>
    </xf>
    <xf numFmtId="0" fontId="19" fillId="24" borderId="44" xfId="82" applyFont="1" applyFill="1" applyBorder="1" applyAlignment="1" applyProtection="1">
      <alignment horizontal="center" vertical="center" wrapText="1"/>
      <protection locked="0"/>
    </xf>
    <xf numFmtId="0" fontId="19" fillId="24" borderId="51" xfId="0" applyFont="1" applyFill="1" applyBorder="1" applyAlignment="1">
      <alignment horizontal="center" vertical="center" wrapText="1"/>
    </xf>
    <xf numFmtId="172" fontId="19" fillId="24" borderId="31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9" xfId="82" applyFont="1" applyFill="1" applyBorder="1" applyAlignment="1" applyProtection="1">
      <alignment horizontal="center" vertical="center" wrapText="1"/>
      <protection hidden="1"/>
    </xf>
    <xf numFmtId="0" fontId="19" fillId="24" borderId="30" xfId="82" applyFont="1" applyFill="1" applyBorder="1" applyAlignment="1" applyProtection="1">
      <alignment horizontal="center" vertical="center" wrapText="1"/>
      <protection hidden="1" locked="0"/>
    </xf>
    <xf numFmtId="172" fontId="19" fillId="24" borderId="30" xfId="0" applyNumberFormat="1" applyFont="1" applyFill="1" applyBorder="1" applyAlignment="1">
      <alignment horizontal="center" vertical="center" wrapText="1"/>
    </xf>
    <xf numFmtId="172" fontId="19" fillId="24" borderId="32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29" xfId="0" applyNumberFormat="1" applyFont="1" applyFill="1" applyBorder="1" applyAlignment="1">
      <alignment horizontal="center" vertical="center" wrapText="1"/>
    </xf>
    <xf numFmtId="172" fontId="19" fillId="24" borderId="31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29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9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horizontal="center" vertical="center" wrapText="1"/>
    </xf>
    <xf numFmtId="172" fontId="19" fillId="24" borderId="32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2" applyFont="1" applyFill="1" applyBorder="1" applyAlignment="1" applyProtection="1">
      <alignment horizontal="center" vertical="center" wrapText="1"/>
      <protection hidden="1"/>
    </xf>
    <xf numFmtId="172" fontId="19" fillId="24" borderId="30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32" xfId="82" applyFont="1" applyFill="1" applyBorder="1" applyAlignment="1" applyProtection="1">
      <alignment horizontal="center" vertical="center" wrapText="1"/>
      <protection hidden="1"/>
    </xf>
    <xf numFmtId="0" fontId="19" fillId="24" borderId="3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30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30" xfId="82" applyNumberFormat="1" applyFont="1" applyFill="1" applyBorder="1" applyAlignment="1" applyProtection="1">
      <alignment horizontal="center" vertical="center" wrapText="1"/>
      <protection/>
    </xf>
    <xf numFmtId="0" fontId="19" fillId="24" borderId="29" xfId="0" applyFont="1" applyFill="1" applyBorder="1" applyAlignment="1" applyProtection="1">
      <alignment horizontal="center" vertical="center" wrapText="1"/>
      <protection/>
    </xf>
    <xf numFmtId="0" fontId="19" fillId="24" borderId="31" xfId="82" applyFont="1" applyFill="1" applyBorder="1" applyAlignment="1" applyProtection="1">
      <alignment horizontal="center" vertical="center" wrapText="1"/>
      <protection hidden="1"/>
    </xf>
    <xf numFmtId="1" fontId="19" fillId="24" borderId="29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3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32" xfId="80" applyNumberFormat="1" applyFont="1" applyFill="1" applyBorder="1" applyAlignment="1" applyProtection="1">
      <alignment horizontal="center" vertical="center" wrapText="1"/>
      <protection hidden="1"/>
    </xf>
    <xf numFmtId="172" fontId="19" fillId="24" borderId="3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3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29" xfId="80" applyNumberFormat="1" applyFont="1" applyFill="1" applyBorder="1" applyAlignment="1" applyProtection="1">
      <alignment horizontal="center" vertical="center" wrapText="1"/>
      <protection hidden="1"/>
    </xf>
    <xf numFmtId="3" fontId="19" fillId="24" borderId="29" xfId="0" applyNumberFormat="1" applyFont="1" applyFill="1" applyBorder="1" applyAlignment="1">
      <alignment horizontal="center" vertical="center" wrapText="1"/>
    </xf>
    <xf numFmtId="3" fontId="19" fillId="24" borderId="30" xfId="0" applyNumberFormat="1" applyFont="1" applyFill="1" applyBorder="1" applyAlignment="1">
      <alignment horizontal="center" vertical="center" wrapText="1"/>
    </xf>
    <xf numFmtId="172" fontId="19" fillId="24" borderId="54" xfId="0" applyNumberFormat="1" applyFont="1" applyFill="1" applyBorder="1" applyAlignment="1" applyProtection="1">
      <alignment horizontal="center" vertical="center" wrapText="1"/>
      <protection/>
    </xf>
    <xf numFmtId="0" fontId="19" fillId="24" borderId="55" xfId="82" applyFont="1" applyFill="1" applyBorder="1" applyAlignment="1" applyProtection="1">
      <alignment horizontal="center" vertical="center" wrapText="1"/>
      <protection hidden="1"/>
    </xf>
    <xf numFmtId="0" fontId="19" fillId="24" borderId="54" xfId="82" applyFont="1" applyFill="1" applyBorder="1" applyAlignment="1" applyProtection="1">
      <alignment horizontal="center" vertical="center" wrapText="1"/>
      <protection hidden="1" locked="0"/>
    </xf>
    <xf numFmtId="172" fontId="19" fillId="24" borderId="54" xfId="0" applyNumberFormat="1" applyFont="1" applyFill="1" applyBorder="1" applyAlignment="1">
      <alignment horizontal="center" vertical="center" wrapText="1"/>
    </xf>
    <xf numFmtId="172" fontId="19" fillId="24" borderId="56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55" xfId="0" applyNumberFormat="1" applyFont="1" applyFill="1" applyBorder="1" applyAlignment="1">
      <alignment horizontal="center" vertical="center" wrapText="1"/>
    </xf>
    <xf numFmtId="1" fontId="19" fillId="24" borderId="54" xfId="82" applyNumberFormat="1" applyFont="1" applyFill="1" applyBorder="1" applyAlignment="1" applyProtection="1">
      <alignment horizontal="center" vertical="center" wrapText="1"/>
      <protection locked="0"/>
    </xf>
    <xf numFmtId="172" fontId="19" fillId="24" borderId="54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55" xfId="0" applyFont="1" applyFill="1" applyBorder="1" applyAlignment="1">
      <alignment horizontal="center" vertical="center" wrapText="1"/>
    </xf>
    <xf numFmtId="0" fontId="19" fillId="24" borderId="54" xfId="0" applyFont="1" applyFill="1" applyBorder="1" applyAlignment="1">
      <alignment horizontal="center" vertical="center" wrapText="1"/>
    </xf>
    <xf numFmtId="172" fontId="19" fillId="24" borderId="56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54" xfId="82" applyFont="1" applyFill="1" applyBorder="1" applyAlignment="1" applyProtection="1">
      <alignment horizontal="center" vertical="center" wrapText="1"/>
      <protection hidden="1"/>
    </xf>
    <xf numFmtId="0" fontId="19" fillId="24" borderId="54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54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54" xfId="82" applyNumberFormat="1" applyFont="1" applyFill="1" applyBorder="1" applyAlignment="1" applyProtection="1">
      <alignment horizontal="center" vertical="center" wrapText="1"/>
      <protection/>
    </xf>
    <xf numFmtId="172" fontId="19" fillId="24" borderId="54" xfId="80" applyNumberFormat="1" applyFont="1" applyFill="1" applyBorder="1" applyAlignment="1" applyProtection="1">
      <alignment horizontal="center" vertical="center" wrapText="1"/>
      <protection hidden="1"/>
    </xf>
    <xf numFmtId="172" fontId="20" fillId="24" borderId="27" xfId="80" applyNumberFormat="1" applyFont="1" applyFill="1" applyBorder="1" applyAlignment="1" applyProtection="1">
      <alignment horizontal="center" vertical="center" wrapText="1"/>
      <protection hidden="1"/>
    </xf>
    <xf numFmtId="0" fontId="21" fillId="24" borderId="38" xfId="82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Alignment="1">
      <alignment horizontal="center"/>
    </xf>
    <xf numFmtId="3" fontId="19" fillId="24" borderId="42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41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41" xfId="0" applyNumberFormat="1" applyFont="1" applyFill="1" applyBorder="1" applyAlignment="1">
      <alignment horizontal="center" vertical="center" wrapText="1"/>
    </xf>
    <xf numFmtId="174" fontId="19" fillId="24" borderId="41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10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10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3" fontId="19" fillId="24" borderId="40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40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40" xfId="0" applyNumberFormat="1" applyFont="1" applyFill="1" applyBorder="1" applyAlignment="1">
      <alignment horizontal="center" vertical="center" wrapText="1"/>
    </xf>
    <xf numFmtId="3" fontId="20" fillId="24" borderId="23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23" xfId="82" applyNumberFormat="1" applyFont="1" applyFill="1" applyBorder="1" applyAlignment="1" applyProtection="1">
      <alignment horizontal="center" vertical="center" wrapText="1"/>
      <protection/>
    </xf>
    <xf numFmtId="1" fontId="20" fillId="24" borderId="23" xfId="0" applyNumberFormat="1" applyFont="1" applyFill="1" applyBorder="1" applyAlignment="1" applyProtection="1">
      <alignment horizontal="center" vertical="center" wrapText="1"/>
      <protection/>
    </xf>
    <xf numFmtId="0" fontId="22" fillId="24" borderId="30" xfId="0" applyFont="1" applyFill="1" applyBorder="1" applyAlignment="1">
      <alignment horizontal="center" vertical="top" wrapText="1"/>
    </xf>
    <xf numFmtId="0" fontId="0" fillId="24" borderId="30" xfId="0" applyFill="1" applyBorder="1" applyAlignment="1">
      <alignment/>
    </xf>
    <xf numFmtId="172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55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54" xfId="80" applyNumberFormat="1" applyFont="1" applyFill="1" applyBorder="1" applyAlignment="1" applyProtection="1">
      <alignment horizontal="center" vertical="center" wrapText="1"/>
      <protection hidden="1"/>
    </xf>
    <xf numFmtId="1" fontId="20" fillId="24" borderId="26" xfId="82" applyNumberFormat="1" applyFont="1" applyFill="1" applyBorder="1" applyAlignment="1" applyProtection="1">
      <alignment horizontal="center" vertical="center" wrapText="1"/>
      <protection/>
    </xf>
    <xf numFmtId="1" fontId="20" fillId="24" borderId="27" xfId="82" applyNumberFormat="1" applyFont="1" applyFill="1" applyBorder="1" applyAlignment="1" applyProtection="1">
      <alignment horizontal="center" vertical="center" wrapText="1"/>
      <protection/>
    </xf>
    <xf numFmtId="1" fontId="19" fillId="24" borderId="54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44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174" fontId="19" fillId="24" borderId="46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32" xfId="80" applyNumberFormat="1" applyFont="1" applyFill="1" applyBorder="1" applyAlignment="1" applyProtection="1">
      <alignment horizontal="center" vertical="center" wrapText="1"/>
      <protection hidden="1"/>
    </xf>
    <xf numFmtId="0" fontId="21" fillId="24" borderId="26" xfId="82" applyNumberFormat="1" applyFont="1" applyFill="1" applyBorder="1" applyAlignment="1" applyProtection="1">
      <alignment horizontal="center" vertical="center" wrapText="1"/>
      <protection/>
    </xf>
    <xf numFmtId="0" fontId="21" fillId="24" borderId="27" xfId="82" applyNumberFormat="1" applyFont="1" applyFill="1" applyBorder="1" applyAlignment="1" applyProtection="1">
      <alignment horizontal="center" vertical="center" wrapText="1"/>
      <protection/>
    </xf>
    <xf numFmtId="174" fontId="21" fillId="24" borderId="27" xfId="82" applyNumberFormat="1" applyFont="1" applyFill="1" applyBorder="1" applyAlignment="1" applyProtection="1">
      <alignment horizontal="center" vertical="center" wrapText="1"/>
      <protection/>
    </xf>
    <xf numFmtId="3" fontId="21" fillId="24" borderId="27" xfId="82" applyNumberFormat="1" applyFont="1" applyFill="1" applyBorder="1" applyAlignment="1" applyProtection="1">
      <alignment horizontal="center" vertical="center" wrapText="1"/>
      <protection/>
    </xf>
    <xf numFmtId="174" fontId="21" fillId="24" borderId="28" xfId="82" applyNumberFormat="1" applyFont="1" applyFill="1" applyBorder="1" applyAlignment="1" applyProtection="1">
      <alignment horizontal="center" vertical="center" wrapText="1"/>
      <protection/>
    </xf>
    <xf numFmtId="0" fontId="21" fillId="24" borderId="57" xfId="0" applyFont="1" applyFill="1" applyBorder="1" applyAlignment="1">
      <alignment horizontal="left" vertical="center" wrapText="1"/>
    </xf>
    <xf numFmtId="3" fontId="21" fillId="24" borderId="20" xfId="82" applyNumberFormat="1" applyFont="1" applyFill="1" applyBorder="1" applyAlignment="1" applyProtection="1">
      <alignment horizontal="center" vertical="center" wrapText="1"/>
      <protection locked="0"/>
    </xf>
    <xf numFmtId="174" fontId="21" fillId="24" borderId="58" xfId="82" applyNumberFormat="1" applyFont="1" applyFill="1" applyBorder="1" applyAlignment="1" applyProtection="1">
      <alignment horizontal="center" vertical="center" wrapText="1"/>
      <protection locked="0"/>
    </xf>
    <xf numFmtId="1" fontId="21" fillId="24" borderId="59" xfId="0" applyNumberFormat="1" applyFont="1" applyFill="1" applyBorder="1" applyAlignment="1">
      <alignment horizontal="center" vertical="center" wrapText="1"/>
    </xf>
    <xf numFmtId="1" fontId="21" fillId="24" borderId="60" xfId="0" applyNumberFormat="1" applyFont="1" applyFill="1" applyBorder="1" applyAlignment="1">
      <alignment horizontal="center" vertical="center" wrapText="1"/>
    </xf>
    <xf numFmtId="172" fontId="21" fillId="24" borderId="60" xfId="0" applyNumberFormat="1" applyFont="1" applyFill="1" applyBorder="1" applyAlignment="1">
      <alignment horizontal="center" vertical="center" wrapText="1"/>
    </xf>
    <xf numFmtId="172" fontId="21" fillId="24" borderId="58" xfId="0" applyNumberFormat="1" applyFont="1" applyFill="1" applyBorder="1" applyAlignment="1">
      <alignment horizontal="center" vertical="center" wrapText="1"/>
    </xf>
    <xf numFmtId="0" fontId="21" fillId="24" borderId="61" xfId="0" applyFont="1" applyFill="1" applyBorder="1" applyAlignment="1">
      <alignment horizontal="center" vertical="center" wrapText="1"/>
    </xf>
    <xf numFmtId="0" fontId="21" fillId="24" borderId="60" xfId="0" applyFont="1" applyFill="1" applyBorder="1" applyAlignment="1">
      <alignment horizontal="center" vertical="center" wrapText="1"/>
    </xf>
    <xf numFmtId="0" fontId="21" fillId="24" borderId="59" xfId="0" applyFont="1" applyFill="1" applyBorder="1" applyAlignment="1">
      <alignment horizontal="center" vertical="center" wrapText="1"/>
    </xf>
    <xf numFmtId="0" fontId="19" fillId="24" borderId="62" xfId="0" applyFont="1" applyFill="1" applyBorder="1" applyAlignment="1" applyProtection="1">
      <alignment horizontal="center" vertical="center" wrapText="1"/>
      <protection locked="0"/>
    </xf>
    <xf numFmtId="0" fontId="19" fillId="24" borderId="63" xfId="0" applyFont="1" applyFill="1" applyBorder="1" applyAlignment="1" applyProtection="1">
      <alignment horizontal="center" vertical="center" wrapText="1"/>
      <protection locked="0"/>
    </xf>
    <xf numFmtId="172" fontId="20" fillId="24" borderId="20" xfId="0" applyNumberFormat="1" applyFont="1" applyFill="1" applyBorder="1" applyAlignment="1" applyProtection="1">
      <alignment horizontal="center" vertical="center" wrapText="1"/>
      <protection/>
    </xf>
    <xf numFmtId="0" fontId="20" fillId="24" borderId="62" xfId="76" applyFont="1" applyFill="1" applyBorder="1" applyAlignment="1" applyProtection="1">
      <alignment horizontal="center" vertical="center" textRotation="90" wrapText="1"/>
      <protection locked="0"/>
    </xf>
    <xf numFmtId="1" fontId="20" fillId="24" borderId="62" xfId="0" applyNumberFormat="1" applyFont="1" applyFill="1" applyBorder="1" applyAlignment="1" applyProtection="1">
      <alignment horizontal="center" vertical="center" wrapText="1"/>
      <protection/>
    </xf>
    <xf numFmtId="0" fontId="21" fillId="24" borderId="64" xfId="0" applyFont="1" applyFill="1" applyBorder="1" applyAlignment="1">
      <alignment horizontal="center" vertical="center" wrapText="1"/>
    </xf>
    <xf numFmtId="0" fontId="21" fillId="24" borderId="5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1" fontId="19" fillId="0" borderId="30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3" fontId="30" fillId="0" borderId="30" xfId="84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84" applyNumberFormat="1" applyFont="1" applyFill="1" applyBorder="1" applyAlignment="1" applyProtection="1">
      <alignment horizontal="center" vertical="center"/>
      <protection hidden="1"/>
    </xf>
    <xf numFmtId="0" fontId="19" fillId="0" borderId="30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Fill="1" applyBorder="1" applyAlignment="1">
      <alignment/>
    </xf>
    <xf numFmtId="3" fontId="19" fillId="0" borderId="45" xfId="84" applyNumberFormat="1" applyFont="1" applyFill="1" applyBorder="1" applyAlignment="1" applyProtection="1">
      <alignment horizontal="center"/>
      <protection hidden="1"/>
    </xf>
    <xf numFmtId="1" fontId="19" fillId="0" borderId="45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9" fillId="0" borderId="65" xfId="0" applyFont="1" applyFill="1" applyBorder="1" applyAlignment="1" applyProtection="1">
      <alignment horizontal="center" vertical="center" textRotation="90" wrapText="1"/>
      <protection hidden="1"/>
    </xf>
    <xf numFmtId="0" fontId="19" fillId="0" borderId="66" xfId="0" applyFont="1" applyFill="1" applyBorder="1" applyAlignment="1" applyProtection="1">
      <alignment horizontal="center" vertical="center" textRotation="90" wrapText="1"/>
      <protection hidden="1"/>
    </xf>
    <xf numFmtId="3" fontId="19" fillId="0" borderId="54" xfId="84" applyNumberFormat="1" applyFont="1" applyFill="1" applyBorder="1" applyAlignment="1" applyProtection="1">
      <alignment horizontal="center" vertical="center"/>
      <protection hidden="1"/>
    </xf>
    <xf numFmtId="1" fontId="19" fillId="0" borderId="54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54" xfId="0" applyFill="1" applyBorder="1" applyAlignment="1">
      <alignment/>
    </xf>
    <xf numFmtId="0" fontId="0" fillId="0" borderId="56" xfId="0" applyFill="1" applyBorder="1" applyAlignment="1">
      <alignment/>
    </xf>
    <xf numFmtId="3" fontId="21" fillId="0" borderId="38" xfId="74" applyNumberFormat="1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172" fontId="21" fillId="0" borderId="38" xfId="0" applyNumberFormat="1" applyFont="1" applyFill="1" applyBorder="1" applyAlignment="1" applyProtection="1">
      <alignment horizontal="center" vertical="center"/>
      <protection hidden="1"/>
    </xf>
    <xf numFmtId="172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7" fillId="0" borderId="27" xfId="84" applyNumberFormat="1" applyFont="1" applyFill="1" applyBorder="1" applyAlignment="1" applyProtection="1">
      <alignment horizontal="center" vertical="center" wrapText="1"/>
      <protection hidden="1"/>
    </xf>
    <xf numFmtId="3" fontId="20" fillId="0" borderId="27" xfId="0" applyNumberFormat="1" applyFont="1" applyFill="1" applyBorder="1" applyAlignment="1" applyProtection="1">
      <alignment horizontal="center" vertical="center"/>
      <protection hidden="1"/>
    </xf>
    <xf numFmtId="174" fontId="20" fillId="0" borderId="27" xfId="84" applyNumberFormat="1" applyFont="1" applyFill="1" applyBorder="1" applyAlignment="1" applyProtection="1">
      <alignment horizontal="center" vertical="center"/>
      <protection hidden="1"/>
    </xf>
    <xf numFmtId="3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30" fillId="0" borderId="67" xfId="84" applyFont="1" applyFill="1" applyBorder="1" applyAlignment="1" applyProtection="1">
      <alignment vertical="top" wrapText="1"/>
      <protection hidden="1"/>
    </xf>
    <xf numFmtId="0" fontId="30" fillId="0" borderId="68" xfId="84" applyFont="1" applyFill="1" applyBorder="1" applyAlignment="1" applyProtection="1">
      <alignment vertical="top" wrapText="1"/>
      <protection hidden="1"/>
    </xf>
    <xf numFmtId="0" fontId="30" fillId="0" borderId="69" xfId="84" applyFont="1" applyFill="1" applyBorder="1" applyAlignment="1" applyProtection="1">
      <alignment vertical="top" wrapText="1"/>
      <protection hidden="1"/>
    </xf>
    <xf numFmtId="0" fontId="20" fillId="0" borderId="33" xfId="0" applyFont="1" applyFill="1" applyBorder="1" applyAlignment="1" applyProtection="1">
      <alignment vertical="center"/>
      <protection hidden="1"/>
    </xf>
    <xf numFmtId="0" fontId="19" fillId="0" borderId="70" xfId="0" applyFont="1" applyFill="1" applyBorder="1" applyAlignment="1" applyProtection="1">
      <alignment horizontal="center" vertical="center" textRotation="90" wrapText="1"/>
      <protection hidden="1"/>
    </xf>
    <xf numFmtId="0" fontId="21" fillId="0" borderId="71" xfId="0" applyFont="1" applyFill="1" applyBorder="1" applyAlignment="1" applyProtection="1">
      <alignment horizontal="center" vertical="center"/>
      <protection hidden="1"/>
    </xf>
    <xf numFmtId="0" fontId="19" fillId="0" borderId="72" xfId="0" applyFont="1" applyFill="1" applyBorder="1" applyAlignment="1" applyProtection="1">
      <alignment horizontal="center" vertical="center" textRotation="90" wrapText="1"/>
      <protection hidden="1"/>
    </xf>
    <xf numFmtId="3" fontId="30" fillId="0" borderId="44" xfId="84" applyNumberFormat="1" applyFont="1" applyFill="1" applyBorder="1" applyAlignment="1" applyProtection="1">
      <alignment horizontal="center" vertical="center" wrapText="1"/>
      <protection hidden="1"/>
    </xf>
    <xf numFmtId="3" fontId="30" fillId="0" borderId="29" xfId="84" applyNumberFormat="1" applyFont="1" applyFill="1" applyBorder="1" applyAlignment="1" applyProtection="1">
      <alignment horizontal="center" vertical="center" wrapText="1"/>
      <protection hidden="1"/>
    </xf>
    <xf numFmtId="172" fontId="30" fillId="0" borderId="32" xfId="84" applyNumberFormat="1" applyFont="1" applyFill="1" applyBorder="1" applyAlignment="1" applyProtection="1">
      <alignment horizontal="center" vertical="center" wrapText="1"/>
      <protection hidden="1"/>
    </xf>
    <xf numFmtId="3" fontId="30" fillId="0" borderId="55" xfId="84" applyNumberFormat="1" applyFont="1" applyFill="1" applyBorder="1" applyAlignment="1" applyProtection="1">
      <alignment horizontal="center" vertical="center" wrapText="1"/>
      <protection hidden="1"/>
    </xf>
    <xf numFmtId="3" fontId="27" fillId="0" borderId="26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37" xfId="74" applyNumberFormat="1" applyFont="1" applyFill="1" applyBorder="1" applyAlignment="1" applyProtection="1">
      <alignment horizontal="center" vertical="center"/>
      <protection/>
    </xf>
    <xf numFmtId="172" fontId="32" fillId="0" borderId="39" xfId="84" applyNumberFormat="1" applyFont="1" applyFill="1" applyBorder="1" applyAlignment="1" applyProtection="1">
      <alignment horizontal="center" vertical="center" wrapText="1"/>
      <protection hidden="1"/>
    </xf>
    <xf numFmtId="3" fontId="19" fillId="0" borderId="73" xfId="0" applyNumberFormat="1" applyFont="1" applyFill="1" applyBorder="1" applyAlignment="1">
      <alignment horizontal="center" vertical="center" wrapText="1"/>
    </xf>
    <xf numFmtId="3" fontId="19" fillId="0" borderId="74" xfId="0" applyNumberFormat="1" applyFont="1" applyFill="1" applyBorder="1" applyAlignment="1">
      <alignment horizontal="center" vertical="center" wrapText="1"/>
    </xf>
    <xf numFmtId="3" fontId="19" fillId="0" borderId="75" xfId="0" applyNumberFormat="1" applyFont="1" applyFill="1" applyBorder="1" applyAlignment="1">
      <alignment horizontal="center" vertical="center" wrapText="1"/>
    </xf>
    <xf numFmtId="3" fontId="20" fillId="0" borderId="76" xfId="0" applyNumberFormat="1" applyFont="1" applyFill="1" applyBorder="1" applyAlignment="1" applyProtection="1">
      <alignment horizontal="center" vertical="center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4" fontId="19" fillId="0" borderId="46" xfId="84" applyNumberFormat="1" applyFont="1" applyFill="1" applyBorder="1" applyAlignment="1" applyProtection="1">
      <alignment horizontal="center"/>
      <protection hidden="1"/>
    </xf>
    <xf numFmtId="3" fontId="19" fillId="0" borderId="29" xfId="0" applyNumberFormat="1" applyFont="1" applyFill="1" applyBorder="1" applyAlignment="1">
      <alignment horizontal="center" vertical="center" wrapText="1"/>
    </xf>
    <xf numFmtId="174" fontId="19" fillId="0" borderId="32" xfId="84" applyNumberFormat="1" applyFont="1" applyFill="1" applyBorder="1" applyAlignment="1" applyProtection="1">
      <alignment horizontal="center" vertical="center"/>
      <protection hidden="1"/>
    </xf>
    <xf numFmtId="3" fontId="19" fillId="0" borderId="55" xfId="0" applyNumberFormat="1" applyFont="1" applyFill="1" applyBorder="1" applyAlignment="1">
      <alignment horizontal="center" vertical="center" wrapText="1"/>
    </xf>
    <xf numFmtId="174" fontId="19" fillId="0" borderId="56" xfId="84" applyNumberFormat="1" applyFont="1" applyFill="1" applyBorder="1" applyAlignment="1" applyProtection="1">
      <alignment horizontal="center" vertical="center"/>
      <protection hidden="1"/>
    </xf>
    <xf numFmtId="3" fontId="20" fillId="0" borderId="26" xfId="0" applyNumberFormat="1" applyFont="1" applyFill="1" applyBorder="1" applyAlignment="1" applyProtection="1">
      <alignment horizontal="center" vertical="center"/>
      <protection hidden="1"/>
    </xf>
    <xf numFmtId="0" fontId="21" fillId="0" borderId="37" xfId="0" applyFont="1" applyFill="1" applyBorder="1" applyAlignment="1" applyProtection="1">
      <alignment horizontal="center" vertical="center"/>
      <protection hidden="1"/>
    </xf>
    <xf numFmtId="174" fontId="21" fillId="0" borderId="39" xfId="84" applyNumberFormat="1" applyFont="1" applyFill="1" applyBorder="1" applyAlignment="1" applyProtection="1">
      <alignment horizontal="center" vertical="center"/>
      <protection hidden="1"/>
    </xf>
    <xf numFmtId="0" fontId="19" fillId="0" borderId="77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53" xfId="0" applyNumberFormat="1" applyFont="1" applyFill="1" applyBorder="1" applyAlignment="1" applyProtection="1">
      <alignment horizontal="center"/>
      <protection hidden="1"/>
    </xf>
    <xf numFmtId="172" fontId="19" fillId="0" borderId="31" xfId="0" applyNumberFormat="1" applyFont="1" applyFill="1" applyBorder="1" applyAlignment="1" applyProtection="1">
      <alignment horizontal="center" vertical="center"/>
      <protection hidden="1"/>
    </xf>
    <xf numFmtId="172" fontId="21" fillId="0" borderId="36" xfId="0" applyNumberFormat="1" applyFont="1" applyFill="1" applyBorder="1" applyAlignment="1" applyProtection="1">
      <alignment horizontal="center" vertical="center"/>
      <protection hidden="1"/>
    </xf>
    <xf numFmtId="3" fontId="19" fillId="0" borderId="44" xfId="0" applyNumberFormat="1" applyFont="1" applyFill="1" applyBorder="1" applyAlignment="1">
      <alignment horizontal="center" vertical="center" wrapText="1"/>
    </xf>
    <xf numFmtId="172" fontId="19" fillId="0" borderId="46" xfId="0" applyNumberFormat="1" applyFont="1" applyFill="1" applyBorder="1" applyAlignment="1" applyProtection="1">
      <alignment horizontal="center"/>
      <protection hidden="1"/>
    </xf>
    <xf numFmtId="172" fontId="19" fillId="0" borderId="32" xfId="0" applyNumberFormat="1" applyFont="1" applyFill="1" applyBorder="1" applyAlignment="1" applyProtection="1">
      <alignment horizontal="center" vertical="center"/>
      <protection hidden="1"/>
    </xf>
    <xf numFmtId="174" fontId="20" fillId="0" borderId="28" xfId="84" applyNumberFormat="1" applyFont="1" applyFill="1" applyBorder="1" applyAlignment="1" applyProtection="1">
      <alignment horizontal="center" vertical="center"/>
      <protection hidden="1"/>
    </xf>
    <xf numFmtId="172" fontId="21" fillId="0" borderId="37" xfId="0" applyNumberFormat="1" applyFont="1" applyFill="1" applyBorder="1" applyAlignment="1" applyProtection="1">
      <alignment horizontal="center" vertical="center"/>
      <protection hidden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29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19" fillId="0" borderId="55" xfId="0" applyNumberFormat="1" applyFont="1" applyFill="1" applyBorder="1" applyAlignment="1">
      <alignment horizontal="center" vertical="center" wrapText="1"/>
    </xf>
    <xf numFmtId="172" fontId="19" fillId="0" borderId="56" xfId="0" applyNumberFormat="1" applyFont="1" applyFill="1" applyBorder="1" applyAlignment="1" applyProtection="1">
      <alignment horizontal="center" vertical="center"/>
      <protection hidden="1"/>
    </xf>
    <xf numFmtId="1" fontId="20" fillId="0" borderId="26" xfId="0" applyNumberFormat="1" applyFont="1" applyFill="1" applyBorder="1" applyAlignment="1" applyProtection="1">
      <alignment horizontal="center" vertical="center"/>
      <protection hidden="1"/>
    </xf>
    <xf numFmtId="172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5" xfId="0" applyFill="1" applyBorder="1" applyAlignment="1">
      <alignment/>
    </xf>
    <xf numFmtId="0" fontId="21" fillId="0" borderId="35" xfId="74" applyFont="1" applyFill="1" applyBorder="1" applyProtection="1">
      <alignment/>
      <protection locked="0"/>
    </xf>
    <xf numFmtId="172" fontId="19" fillId="24" borderId="32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30" xfId="80" applyNumberFormat="1" applyFont="1" applyFill="1" applyBorder="1" applyAlignment="1" applyProtection="1">
      <alignment horizontal="center" vertical="center" wrapText="1"/>
      <protection hidden="1" locked="0"/>
    </xf>
    <xf numFmtId="3" fontId="30" fillId="24" borderId="29" xfId="84" applyNumberFormat="1" applyFont="1" applyFill="1" applyBorder="1" applyAlignment="1" applyProtection="1">
      <alignment horizontal="center" vertical="center" wrapText="1"/>
      <protection hidden="1"/>
    </xf>
    <xf numFmtId="3" fontId="30" fillId="24" borderId="30" xfId="84" applyNumberFormat="1" applyFont="1" applyFill="1" applyBorder="1" applyAlignment="1" applyProtection="1">
      <alignment horizontal="center" vertical="center" wrapText="1"/>
      <protection hidden="1"/>
    </xf>
    <xf numFmtId="172" fontId="30" fillId="24" borderId="32" xfId="84" applyNumberFormat="1" applyFont="1" applyFill="1" applyBorder="1" applyAlignment="1" applyProtection="1">
      <alignment horizontal="center" vertical="center" wrapText="1"/>
      <protection hidden="1"/>
    </xf>
    <xf numFmtId="3" fontId="19" fillId="24" borderId="30" xfId="84" applyNumberFormat="1" applyFont="1" applyFill="1" applyBorder="1" applyAlignment="1" applyProtection="1">
      <alignment horizontal="center" vertical="center"/>
      <protection hidden="1"/>
    </xf>
    <xf numFmtId="174" fontId="19" fillId="24" borderId="32" xfId="84" applyNumberFormat="1" applyFont="1" applyFill="1" applyBorder="1" applyAlignment="1" applyProtection="1">
      <alignment horizontal="center" vertical="center"/>
      <protection hidden="1"/>
    </xf>
    <xf numFmtId="3" fontId="19" fillId="24" borderId="74" xfId="0" applyNumberFormat="1" applyFont="1" applyFill="1" applyBorder="1" applyAlignment="1">
      <alignment horizontal="center" vertical="center" wrapText="1"/>
    </xf>
    <xf numFmtId="1" fontId="19" fillId="24" borderId="30" xfId="85" applyNumberFormat="1" applyFont="1" applyFill="1" applyBorder="1" applyAlignment="1" applyProtection="1">
      <alignment horizontal="center" vertical="center"/>
      <protection hidden="1" locked="0"/>
    </xf>
    <xf numFmtId="172" fontId="19" fillId="24" borderId="31" xfId="0" applyNumberFormat="1" applyFont="1" applyFill="1" applyBorder="1" applyAlignment="1" applyProtection="1">
      <alignment horizontal="center" vertical="center"/>
      <protection hidden="1"/>
    </xf>
    <xf numFmtId="172" fontId="19" fillId="24" borderId="32" xfId="0" applyNumberFormat="1" applyFont="1" applyFill="1" applyBorder="1" applyAlignment="1" applyProtection="1">
      <alignment horizontal="center" vertical="center"/>
      <protection hidden="1"/>
    </xf>
    <xf numFmtId="0" fontId="19" fillId="24" borderId="29" xfId="0" applyNumberFormat="1" applyFont="1" applyFill="1" applyBorder="1" applyAlignment="1">
      <alignment horizontal="center" vertical="center" wrapText="1"/>
    </xf>
    <xf numFmtId="0" fontId="19" fillId="24" borderId="30" xfId="85" applyNumberFormat="1" applyFont="1" applyFill="1" applyBorder="1" applyAlignment="1" applyProtection="1">
      <alignment horizontal="center" vertical="center"/>
      <protection hidden="1" locked="0"/>
    </xf>
    <xf numFmtId="0" fontId="0" fillId="24" borderId="29" xfId="0" applyFill="1" applyBorder="1" applyAlignment="1">
      <alignment/>
    </xf>
    <xf numFmtId="0" fontId="0" fillId="24" borderId="32" xfId="0" applyFill="1" applyBorder="1" applyAlignment="1">
      <alignment/>
    </xf>
    <xf numFmtId="3" fontId="19" fillId="24" borderId="44" xfId="0" applyNumberFormat="1" applyFont="1" applyFill="1" applyBorder="1" applyAlignment="1">
      <alignment horizontal="center" vertical="center" wrapText="1"/>
    </xf>
    <xf numFmtId="3" fontId="30" fillId="24" borderId="68" xfId="84" applyNumberFormat="1" applyFont="1" applyFill="1" applyBorder="1" applyAlignment="1" applyProtection="1">
      <alignment horizontal="center" vertical="center" wrapText="1"/>
      <protection hidden="1"/>
    </xf>
    <xf numFmtId="174" fontId="19" fillId="24" borderId="31" xfId="84" applyNumberFormat="1" applyFont="1" applyFill="1" applyBorder="1" applyAlignment="1" applyProtection="1">
      <alignment horizontal="center" vertical="center"/>
      <protection hidden="1"/>
    </xf>
    <xf numFmtId="0" fontId="23" fillId="24" borderId="30" xfId="0" applyFont="1" applyFill="1" applyBorder="1" applyAlignment="1">
      <alignment horizontal="center"/>
    </xf>
    <xf numFmtId="0" fontId="0" fillId="24" borderId="30" xfId="0" applyFill="1" applyBorder="1" applyAlignment="1">
      <alignment/>
    </xf>
    <xf numFmtId="0" fontId="20" fillId="24" borderId="26" xfId="75" applyFont="1" applyFill="1" applyBorder="1" applyAlignment="1" applyProtection="1">
      <alignment horizontal="center" vertical="center" textRotation="90" wrapText="1"/>
      <protection locked="0"/>
    </xf>
    <xf numFmtId="0" fontId="19" fillId="24" borderId="55" xfId="0" applyFont="1" applyFill="1" applyBorder="1" applyAlignment="1" applyProtection="1">
      <alignment horizontal="center" vertical="center" wrapText="1"/>
      <protection/>
    </xf>
    <xf numFmtId="1" fontId="19" fillId="24" borderId="54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78" xfId="82" applyFont="1" applyFill="1" applyBorder="1" applyAlignment="1" applyProtection="1">
      <alignment horizontal="center" vertical="center" wrapText="1"/>
      <protection hidden="1"/>
    </xf>
    <xf numFmtId="0" fontId="20" fillId="24" borderId="26" xfId="82" applyFont="1" applyFill="1" applyBorder="1" applyAlignment="1" applyProtection="1">
      <alignment horizontal="center" vertical="center" wrapText="1"/>
      <protection/>
    </xf>
    <xf numFmtId="0" fontId="20" fillId="24" borderId="37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9" xfId="75" applyFont="1" applyFill="1" applyBorder="1" applyAlignment="1" applyProtection="1">
      <alignment horizontal="center" vertical="center" textRotation="90" wrapText="1"/>
      <protection locked="0"/>
    </xf>
    <xf numFmtId="0" fontId="19" fillId="24" borderId="32" xfId="82" applyFont="1" applyFill="1" applyBorder="1" applyAlignment="1" applyProtection="1">
      <alignment horizontal="center" vertical="center" wrapText="1"/>
      <protection hidden="1"/>
    </xf>
    <xf numFmtId="1" fontId="21" fillId="24" borderId="37" xfId="82" applyNumberFormat="1" applyFont="1" applyFill="1" applyBorder="1" applyAlignment="1" applyProtection="1">
      <alignment horizontal="center" vertical="center" wrapText="1"/>
      <protection/>
    </xf>
    <xf numFmtId="0" fontId="20" fillId="24" borderId="59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60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58" xfId="76" applyFont="1" applyFill="1" applyBorder="1" applyAlignment="1" applyProtection="1">
      <alignment horizontal="center" vertical="center" textRotation="90" wrapText="1"/>
      <protection locked="0"/>
    </xf>
    <xf numFmtId="0" fontId="19" fillId="24" borderId="79" xfId="0" applyFont="1" applyFill="1" applyBorder="1" applyAlignment="1" applyProtection="1">
      <alignment horizontal="center" vertical="center" wrapText="1"/>
      <protection locked="0"/>
    </xf>
    <xf numFmtId="3" fontId="19" fillId="24" borderId="80" xfId="0" applyNumberFormat="1" applyFont="1" applyFill="1" applyBorder="1" applyAlignment="1" applyProtection="1">
      <alignment horizontal="center" vertical="center" wrapText="1"/>
      <protection hidden="1"/>
    </xf>
    <xf numFmtId="3" fontId="19" fillId="24" borderId="40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24" borderId="40" xfId="81" applyNumberFormat="1" applyFont="1" applyFill="1" applyBorder="1" applyAlignment="1" applyProtection="1">
      <alignment horizontal="center" vertical="center" wrapText="1"/>
      <protection hidden="1"/>
    </xf>
    <xf numFmtId="0" fontId="21" fillId="24" borderId="81" xfId="0" applyFont="1" applyFill="1" applyBorder="1" applyAlignment="1">
      <alignment horizontal="center" vertical="center" wrapText="1"/>
    </xf>
    <xf numFmtId="174" fontId="20" fillId="24" borderId="21" xfId="0" applyNumberFormat="1" applyFont="1" applyFill="1" applyBorder="1" applyAlignment="1" applyProtection="1">
      <alignment horizontal="center" vertical="center" wrapText="1"/>
      <protection/>
    </xf>
    <xf numFmtId="1" fontId="20" fillId="0" borderId="27" xfId="0" applyNumberFormat="1" applyFont="1" applyFill="1" applyBorder="1" applyAlignment="1" applyProtection="1">
      <alignment horizontal="center" vertical="center"/>
      <protection hidden="1"/>
    </xf>
    <xf numFmtId="174" fontId="20" fillId="24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30" xfId="0" applyNumberFormat="1" applyFont="1" applyFill="1" applyBorder="1" applyAlignment="1" applyProtection="1">
      <alignment horizontal="center" vertical="center" wrapText="1"/>
      <protection/>
    </xf>
    <xf numFmtId="172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" fontId="21" fillId="0" borderId="37" xfId="0" applyNumberFormat="1" applyFont="1" applyFill="1" applyBorder="1" applyAlignment="1" applyProtection="1">
      <alignment horizontal="center" vertical="center"/>
      <protection hidden="1"/>
    </xf>
    <xf numFmtId="172" fontId="19" fillId="24" borderId="3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5" xfId="0" applyNumberFormat="1" applyFont="1" applyFill="1" applyBorder="1" applyAlignment="1" applyProtection="1">
      <alignment horizontal="center"/>
      <protection hidden="1"/>
    </xf>
    <xf numFmtId="1" fontId="19" fillId="0" borderId="30" xfId="0" applyNumberFormat="1" applyFont="1" applyFill="1" applyBorder="1" applyAlignment="1" applyProtection="1">
      <alignment horizontal="center" vertical="center"/>
      <protection hidden="1"/>
    </xf>
    <xf numFmtId="1" fontId="19" fillId="24" borderId="30" xfId="0" applyNumberFormat="1" applyFont="1" applyFill="1" applyBorder="1" applyAlignment="1" applyProtection="1">
      <alignment horizontal="center" vertical="center"/>
      <protection hidden="1"/>
    </xf>
    <xf numFmtId="1" fontId="19" fillId="0" borderId="54" xfId="0" applyNumberFormat="1" applyFont="1" applyFill="1" applyBorder="1" applyAlignment="1" applyProtection="1">
      <alignment horizontal="center" vertical="center"/>
      <protection hidden="1"/>
    </xf>
    <xf numFmtId="172" fontId="27" fillId="0" borderId="28" xfId="84" applyNumberFormat="1" applyFont="1" applyFill="1" applyBorder="1" applyAlignment="1" applyProtection="1">
      <alignment horizontal="center" vertical="center" wrapText="1"/>
      <protection hidden="1"/>
    </xf>
    <xf numFmtId="174" fontId="20" fillId="0" borderId="34" xfId="84" applyNumberFormat="1" applyFont="1" applyFill="1" applyBorder="1" applyAlignment="1" applyProtection="1">
      <alignment horizontal="center" vertical="center"/>
      <protection hidden="1"/>
    </xf>
    <xf numFmtId="3" fontId="20" fillId="0" borderId="28" xfId="84" applyNumberFormat="1" applyFont="1" applyFill="1" applyBorder="1" applyAlignment="1" applyProtection="1">
      <alignment horizontal="center" vertical="center"/>
      <protection hidden="1"/>
    </xf>
    <xf numFmtId="1" fontId="19" fillId="24" borderId="74" xfId="0" applyNumberFormat="1" applyFont="1" applyFill="1" applyBorder="1" applyAlignment="1" applyProtection="1">
      <alignment horizontal="center" vertical="center" wrapText="1"/>
      <protection/>
    </xf>
    <xf numFmtId="1" fontId="19" fillId="24" borderId="30" xfId="0" applyNumberFormat="1" applyFont="1" applyFill="1" applyBorder="1" applyAlignment="1" applyProtection="1">
      <alignment horizontal="center" vertical="center" wrapText="1"/>
      <protection/>
    </xf>
    <xf numFmtId="1" fontId="19" fillId="0" borderId="74" xfId="0" applyNumberFormat="1" applyFont="1" applyFill="1" applyBorder="1" applyAlignment="1" applyProtection="1">
      <alignment horizontal="center" vertical="center" wrapText="1"/>
      <protection/>
    </xf>
    <xf numFmtId="1" fontId="19" fillId="0" borderId="30" xfId="0" applyNumberFormat="1" applyFont="1" applyFill="1" applyBorder="1" applyAlignment="1" applyProtection="1">
      <alignment horizontal="center" vertical="center" wrapText="1"/>
      <protection/>
    </xf>
    <xf numFmtId="1" fontId="19" fillId="24" borderId="75" xfId="0" applyNumberFormat="1" applyFont="1" applyFill="1" applyBorder="1" applyAlignment="1" applyProtection="1">
      <alignment horizontal="center" vertical="center" wrapText="1"/>
      <protection/>
    </xf>
    <xf numFmtId="1" fontId="20" fillId="24" borderId="82" xfId="82" applyNumberFormat="1" applyFont="1" applyFill="1" applyBorder="1" applyAlignment="1" applyProtection="1">
      <alignment horizontal="center" vertical="center" wrapText="1"/>
      <protection/>
    </xf>
    <xf numFmtId="1" fontId="21" fillId="24" borderId="83" xfId="82" applyNumberFormat="1" applyFont="1" applyFill="1" applyBorder="1" applyAlignment="1" applyProtection="1">
      <alignment horizontal="center" vertical="center" wrapText="1"/>
      <protection/>
    </xf>
    <xf numFmtId="1" fontId="21" fillId="24" borderId="26" xfId="0" applyNumberFormat="1" applyFont="1" applyFill="1" applyBorder="1" applyAlignment="1" applyProtection="1">
      <alignment horizontal="center" vertical="center" wrapText="1"/>
      <protection/>
    </xf>
    <xf numFmtId="1" fontId="21" fillId="24" borderId="38" xfId="0" applyNumberFormat="1" applyFont="1" applyFill="1" applyBorder="1" applyAlignment="1" applyProtection="1">
      <alignment horizontal="center" vertical="center" wrapText="1"/>
      <protection/>
    </xf>
    <xf numFmtId="1" fontId="19" fillId="24" borderId="5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173" fontId="23" fillId="0" borderId="0" xfId="0" applyNumberFormat="1" applyFont="1" applyBorder="1" applyAlignment="1">
      <alignment horizontal="center" vertical="center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84" xfId="83" applyFont="1" applyFill="1" applyBorder="1" applyAlignment="1">
      <alignment horizontal="center" vertical="center" wrapText="1"/>
      <protection/>
    </xf>
    <xf numFmtId="0" fontId="20" fillId="0" borderId="85" xfId="83" applyFont="1" applyFill="1" applyBorder="1" applyAlignment="1">
      <alignment horizontal="center" vertical="center" wrapText="1"/>
      <protection/>
    </xf>
    <xf numFmtId="0" fontId="20" fillId="0" borderId="85" xfId="83" applyFont="1" applyFill="1" applyBorder="1" applyAlignment="1">
      <alignment horizontal="center" vertical="center"/>
      <protection/>
    </xf>
    <xf numFmtId="0" fontId="20" fillId="0" borderId="86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 wrapText="1"/>
    </xf>
    <xf numFmtId="1" fontId="19" fillId="0" borderId="41" xfId="83" applyNumberFormat="1" applyFont="1" applyFill="1" applyBorder="1" applyAlignment="1">
      <alignment horizontal="center" vertical="center"/>
      <protection/>
    </xf>
    <xf numFmtId="172" fontId="19" fillId="0" borderId="88" xfId="83" applyNumberFormat="1" applyFont="1" applyFill="1" applyBorder="1" applyAlignment="1">
      <alignment horizontal="center" vertical="center"/>
      <protection/>
    </xf>
    <xf numFmtId="0" fontId="19" fillId="0" borderId="41" xfId="83" applyFont="1" applyFill="1" applyBorder="1" applyAlignment="1">
      <alignment horizontal="center" vertical="center"/>
      <protection/>
    </xf>
    <xf numFmtId="172" fontId="19" fillId="0" borderId="89" xfId="83" applyNumberFormat="1" applyFont="1" applyFill="1" applyBorder="1" applyAlignment="1">
      <alignment horizontal="center" vertical="center"/>
      <protection/>
    </xf>
    <xf numFmtId="0" fontId="19" fillId="0" borderId="90" xfId="0" applyFont="1" applyFill="1" applyBorder="1" applyAlignment="1">
      <alignment horizontal="center" vertical="center" wrapText="1"/>
    </xf>
    <xf numFmtId="0" fontId="19" fillId="0" borderId="91" xfId="0" applyFont="1" applyFill="1" applyBorder="1" applyAlignment="1">
      <alignment horizontal="center" vertical="center" wrapText="1"/>
    </xf>
    <xf numFmtId="0" fontId="19" fillId="0" borderId="10" xfId="83" applyFont="1" applyFill="1" applyBorder="1" applyAlignment="1">
      <alignment horizontal="center" vertical="center"/>
      <protection/>
    </xf>
    <xf numFmtId="1" fontId="19" fillId="0" borderId="10" xfId="83" applyNumberFormat="1" applyFont="1" applyFill="1" applyBorder="1" applyAlignment="1">
      <alignment horizontal="center" vertical="center"/>
      <protection/>
    </xf>
    <xf numFmtId="0" fontId="19" fillId="0" borderId="92" xfId="83" applyFont="1" applyFill="1" applyBorder="1">
      <alignment/>
      <protection/>
    </xf>
    <xf numFmtId="0" fontId="30" fillId="0" borderId="87" xfId="0" applyFont="1" applyFill="1" applyBorder="1" applyAlignment="1">
      <alignment horizontal="center" vertical="center" wrapText="1"/>
    </xf>
    <xf numFmtId="0" fontId="19" fillId="24" borderId="87" xfId="0" applyFont="1" applyFill="1" applyBorder="1" applyAlignment="1">
      <alignment horizontal="center" vertical="center" wrapText="1"/>
    </xf>
    <xf numFmtId="0" fontId="19" fillId="24" borderId="90" xfId="0" applyFont="1" applyFill="1" applyBorder="1" applyAlignment="1">
      <alignment horizontal="center" vertical="center" wrapText="1"/>
    </xf>
    <xf numFmtId="0" fontId="19" fillId="24" borderId="91" xfId="0" applyFont="1" applyFill="1" applyBorder="1" applyAlignment="1">
      <alignment horizontal="center" vertical="center" wrapText="1"/>
    </xf>
    <xf numFmtId="0" fontId="19" fillId="24" borderId="10" xfId="83" applyFont="1" applyFill="1" applyBorder="1" applyAlignment="1">
      <alignment horizontal="center" vertical="center"/>
      <protection/>
    </xf>
    <xf numFmtId="1" fontId="19" fillId="24" borderId="41" xfId="83" applyNumberFormat="1" applyFont="1" applyFill="1" applyBorder="1" applyAlignment="1">
      <alignment horizontal="center" vertical="center"/>
      <protection/>
    </xf>
    <xf numFmtId="172" fontId="19" fillId="24" borderId="89" xfId="83" applyNumberFormat="1" applyFont="1" applyFill="1" applyBorder="1" applyAlignment="1">
      <alignment horizontal="center" vertical="center"/>
      <protection/>
    </xf>
    <xf numFmtId="1" fontId="19" fillId="24" borderId="10" xfId="83" applyNumberFormat="1" applyFont="1" applyFill="1" applyBorder="1" applyAlignment="1">
      <alignment horizontal="center" vertical="center"/>
      <protection/>
    </xf>
    <xf numFmtId="0" fontId="19" fillId="0" borderId="93" xfId="83" applyFont="1" applyFill="1" applyBorder="1">
      <alignment/>
      <protection/>
    </xf>
    <xf numFmtId="0" fontId="19" fillId="0" borderId="40" xfId="83" applyFont="1" applyFill="1" applyBorder="1" applyAlignment="1">
      <alignment horizontal="center" vertical="center"/>
      <protection/>
    </xf>
    <xf numFmtId="1" fontId="19" fillId="0" borderId="40" xfId="83" applyNumberFormat="1" applyFont="1" applyFill="1" applyBorder="1" applyAlignment="1">
      <alignment horizontal="center" vertical="center"/>
      <protection/>
    </xf>
    <xf numFmtId="172" fontId="19" fillId="0" borderId="94" xfId="8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0" fillId="24" borderId="95" xfId="83" applyFont="1" applyFill="1" applyBorder="1">
      <alignment/>
      <protection/>
    </xf>
    <xf numFmtId="1" fontId="20" fillId="0" borderId="96" xfId="83" applyNumberFormat="1" applyFont="1" applyFill="1" applyBorder="1" applyAlignment="1">
      <alignment horizontal="center" vertical="center"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72" fontId="20" fillId="0" borderId="98" xfId="83" applyNumberFormat="1" applyFont="1" applyFill="1" applyBorder="1" applyAlignment="1">
      <alignment horizontal="center" vertical="center"/>
      <protection/>
    </xf>
    <xf numFmtId="0" fontId="21" fillId="24" borderId="99" xfId="83" applyFont="1" applyFill="1" applyBorder="1">
      <alignment/>
      <protection/>
    </xf>
    <xf numFmtId="1" fontId="21" fillId="0" borderId="84" xfId="83" applyNumberFormat="1" applyFont="1" applyFill="1" applyBorder="1" applyAlignment="1">
      <alignment horizontal="center" vertical="center"/>
      <protection/>
    </xf>
    <xf numFmtId="1" fontId="21" fillId="0" borderId="85" xfId="83" applyNumberFormat="1" applyFont="1" applyFill="1" applyBorder="1" applyAlignment="1">
      <alignment horizontal="center" vertical="center"/>
      <protection/>
    </xf>
    <xf numFmtId="172" fontId="21" fillId="0" borderId="86" xfId="83" applyNumberFormat="1" applyFont="1" applyFill="1" applyBorder="1" applyAlignment="1">
      <alignment horizontal="center" vertical="center"/>
      <protection/>
    </xf>
    <xf numFmtId="1" fontId="21" fillId="0" borderId="100" xfId="83" applyNumberFormat="1" applyFont="1" applyFill="1" applyBorder="1" applyAlignment="1">
      <alignment horizontal="center" vertical="center"/>
      <protection/>
    </xf>
    <xf numFmtId="1" fontId="21" fillId="0" borderId="101" xfId="83" applyNumberFormat="1" applyFont="1" applyFill="1" applyBorder="1" applyAlignment="1">
      <alignment horizontal="center" vertical="center"/>
      <protection/>
    </xf>
    <xf numFmtId="0" fontId="21" fillId="0" borderId="85" xfId="83" applyFont="1" applyFill="1" applyBorder="1" applyAlignment="1">
      <alignment horizontal="center" vertical="center"/>
      <protection/>
    </xf>
    <xf numFmtId="0" fontId="21" fillId="0" borderId="84" xfId="83" applyFont="1" applyFill="1" applyBorder="1" applyAlignment="1">
      <alignment horizontal="center" vertical="center"/>
      <protection/>
    </xf>
    <xf numFmtId="172" fontId="21" fillId="0" borderId="85" xfId="83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36" fillId="0" borderId="72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22" fillId="0" borderId="67" xfId="87" applyFont="1" applyFill="1" applyBorder="1" applyAlignment="1" applyProtection="1">
      <alignment vertical="center"/>
      <protection locked="0"/>
    </xf>
    <xf numFmtId="0" fontId="22" fillId="0" borderId="44" xfId="87" applyNumberFormat="1" applyFont="1" applyFill="1" applyBorder="1" applyAlignment="1" applyProtection="1">
      <alignment horizontal="center" vertical="center"/>
      <protection locked="0"/>
    </xf>
    <xf numFmtId="0" fontId="22" fillId="0" borderId="45" xfId="87" applyNumberFormat="1" applyFont="1" applyFill="1" applyBorder="1" applyAlignment="1" applyProtection="1">
      <alignment horizontal="center" vertical="center"/>
      <protection locked="0"/>
    </xf>
    <xf numFmtId="172" fontId="22" fillId="0" borderId="53" xfId="87" applyNumberFormat="1" applyFont="1" applyFill="1" applyBorder="1" applyAlignment="1" applyProtection="1">
      <alignment horizontal="center" vertical="center"/>
      <protection locked="0"/>
    </xf>
    <xf numFmtId="1" fontId="22" fillId="0" borderId="44" xfId="87" applyNumberFormat="1" applyFont="1" applyFill="1" applyBorder="1" applyAlignment="1" applyProtection="1">
      <alignment horizontal="center" vertical="center"/>
      <protection locked="0"/>
    </xf>
    <xf numFmtId="1" fontId="22" fillId="0" borderId="45" xfId="87" applyNumberFormat="1" applyFont="1" applyFill="1" applyBorder="1" applyAlignment="1" applyProtection="1">
      <alignment horizontal="center" vertical="center"/>
      <protection locked="0"/>
    </xf>
    <xf numFmtId="1" fontId="22" fillId="0" borderId="53" xfId="87" applyNumberFormat="1" applyFont="1" applyFill="1" applyBorder="1" applyAlignment="1" applyProtection="1">
      <alignment horizontal="center" vertical="center"/>
      <protection locked="0"/>
    </xf>
    <xf numFmtId="3" fontId="22" fillId="0" borderId="44" xfId="0" applyNumberFormat="1" applyFont="1" applyFill="1" applyBorder="1" applyAlignment="1">
      <alignment horizontal="center" vertical="center"/>
    </xf>
    <xf numFmtId="3" fontId="22" fillId="0" borderId="45" xfId="0" applyNumberFormat="1" applyFont="1" applyFill="1" applyBorder="1" applyAlignment="1">
      <alignment horizontal="center" vertical="center"/>
    </xf>
    <xf numFmtId="172" fontId="22" fillId="0" borderId="46" xfId="0" applyNumberFormat="1" applyFont="1" applyFill="1" applyBorder="1" applyAlignment="1">
      <alignment horizontal="center" vertical="center"/>
    </xf>
    <xf numFmtId="0" fontId="22" fillId="0" borderId="68" xfId="87" applyFont="1" applyFill="1" applyBorder="1" applyAlignment="1" applyProtection="1">
      <alignment vertical="center"/>
      <protection locked="0"/>
    </xf>
    <xf numFmtId="0" fontId="22" fillId="0" borderId="29" xfId="0" applyNumberFormat="1" applyFont="1" applyBorder="1" applyAlignment="1">
      <alignment horizontal="center" vertical="center"/>
    </xf>
    <xf numFmtId="0" fontId="22" fillId="0" borderId="30" xfId="87" applyNumberFormat="1" applyFont="1" applyFill="1" applyBorder="1" applyAlignment="1" applyProtection="1">
      <alignment horizontal="center" vertical="center"/>
      <protection locked="0"/>
    </xf>
    <xf numFmtId="172" fontId="22" fillId="0" borderId="31" xfId="87" applyNumberFormat="1" applyFont="1" applyFill="1" applyBorder="1" applyAlignment="1" applyProtection="1">
      <alignment horizontal="center" vertical="center"/>
      <protection locked="0"/>
    </xf>
    <xf numFmtId="3" fontId="22" fillId="0" borderId="29" xfId="0" applyNumberFormat="1" applyFont="1" applyFill="1" applyBorder="1" applyAlignment="1">
      <alignment horizontal="center" vertical="center"/>
    </xf>
    <xf numFmtId="1" fontId="22" fillId="0" borderId="30" xfId="87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172" fontId="22" fillId="0" borderId="32" xfId="0" applyNumberFormat="1" applyFont="1" applyFill="1" applyBorder="1" applyAlignment="1">
      <alignment horizontal="center" vertical="center"/>
    </xf>
    <xf numFmtId="0" fontId="22" fillId="0" borderId="69" xfId="87" applyFont="1" applyFill="1" applyBorder="1" applyAlignment="1" applyProtection="1">
      <alignment vertical="center"/>
      <protection locked="0"/>
    </xf>
    <xf numFmtId="0" fontId="22" fillId="0" borderId="55" xfId="0" applyNumberFormat="1" applyFont="1" applyBorder="1" applyAlignment="1">
      <alignment horizontal="center" vertical="center"/>
    </xf>
    <xf numFmtId="0" fontId="22" fillId="0" borderId="54" xfId="87" applyNumberFormat="1" applyFont="1" applyFill="1" applyBorder="1" applyAlignment="1" applyProtection="1">
      <alignment horizontal="center" vertical="center"/>
      <protection locked="0"/>
    </xf>
    <xf numFmtId="172" fontId="22" fillId="0" borderId="78" xfId="87" applyNumberFormat="1" applyFont="1" applyFill="1" applyBorder="1" applyAlignment="1" applyProtection="1">
      <alignment horizontal="center" vertical="center"/>
      <protection locked="0"/>
    </xf>
    <xf numFmtId="3" fontId="22" fillId="0" borderId="55" xfId="0" applyNumberFormat="1" applyFont="1" applyFill="1" applyBorder="1" applyAlignment="1">
      <alignment horizontal="center" vertical="center"/>
    </xf>
    <xf numFmtId="1" fontId="22" fillId="0" borderId="54" xfId="87" applyNumberFormat="1" applyFont="1" applyFill="1" applyBorder="1" applyAlignment="1" applyProtection="1">
      <alignment horizontal="center" vertical="center"/>
      <protection locked="0"/>
    </xf>
    <xf numFmtId="3" fontId="22" fillId="0" borderId="72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172" fontId="23" fillId="0" borderId="34" xfId="0" applyNumberFormat="1" applyFont="1" applyFill="1" applyBorder="1" applyAlignment="1" applyProtection="1">
      <alignment horizontal="center" vertical="center"/>
      <protection locked="0"/>
    </xf>
    <xf numFmtId="1" fontId="23" fillId="0" borderId="26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3" fontId="23" fillId="0" borderId="72" xfId="0" applyNumberFormat="1" applyFont="1" applyFill="1" applyBorder="1" applyAlignment="1">
      <alignment horizontal="center" vertical="center"/>
    </xf>
    <xf numFmtId="174" fontId="23" fillId="0" borderId="28" xfId="0" applyNumberFormat="1" applyFont="1" applyFill="1" applyBorder="1" applyAlignment="1">
      <alignment horizontal="center" vertical="center"/>
    </xf>
    <xf numFmtId="0" fontId="37" fillId="0" borderId="35" xfId="0" applyFont="1" applyBorder="1" applyAlignment="1">
      <alignment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172" fontId="37" fillId="0" borderId="36" xfId="0" applyNumberFormat="1" applyFont="1" applyBorder="1" applyAlignment="1">
      <alignment horizontal="center"/>
    </xf>
    <xf numFmtId="1" fontId="37" fillId="0" borderId="26" xfId="0" applyNumberFormat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20" fillId="0" borderId="0" xfId="87" applyFont="1" applyFill="1" applyBorder="1" applyAlignment="1" applyProtection="1">
      <alignment horizontal="center" vertical="center"/>
      <protection/>
    </xf>
    <xf numFmtId="14" fontId="20" fillId="0" borderId="0" xfId="8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8" fillId="0" borderId="97" xfId="78" applyNumberFormat="1" applyFont="1" applyFill="1" applyBorder="1" applyAlignment="1">
      <alignment horizontal="center" vertical="center"/>
      <protection/>
    </xf>
    <xf numFmtId="49" fontId="38" fillId="0" borderId="98" xfId="78" applyNumberFormat="1" applyFont="1" applyFill="1" applyBorder="1" applyAlignment="1">
      <alignment horizontal="center" vertical="center"/>
      <protection/>
    </xf>
    <xf numFmtId="0" fontId="38" fillId="0" borderId="96" xfId="85" applyFont="1" applyFill="1" applyBorder="1" applyAlignment="1" applyProtection="1">
      <alignment horizontal="center" vertical="center"/>
      <protection locked="0"/>
    </xf>
    <xf numFmtId="0" fontId="38" fillId="0" borderId="98" xfId="85" applyFont="1" applyFill="1" applyBorder="1" applyAlignment="1" applyProtection="1">
      <alignment horizontal="center" vertical="center"/>
      <protection locked="0"/>
    </xf>
    <xf numFmtId="0" fontId="38" fillId="0" borderId="102" xfId="78" applyFont="1" applyFill="1" applyBorder="1" applyAlignment="1">
      <alignment vertical="top" wrapText="1"/>
      <protection/>
    </xf>
    <xf numFmtId="1" fontId="38" fillId="0" borderId="103" xfId="78" applyNumberFormat="1" applyFont="1" applyFill="1" applyBorder="1" applyAlignment="1">
      <alignment horizontal="center"/>
      <protection/>
    </xf>
    <xf numFmtId="1" fontId="38" fillId="0" borderId="88" xfId="78" applyNumberFormat="1" applyFont="1" applyFill="1" applyBorder="1" applyAlignment="1">
      <alignment horizontal="center"/>
      <protection/>
    </xf>
    <xf numFmtId="172" fontId="38" fillId="0" borderId="104" xfId="78" applyNumberFormat="1" applyFont="1" applyFill="1" applyBorder="1" applyAlignment="1">
      <alignment horizontal="center"/>
      <protection/>
    </xf>
    <xf numFmtId="172" fontId="38" fillId="0" borderId="62" xfId="78" applyNumberFormat="1" applyFont="1" applyFill="1" applyBorder="1" applyAlignment="1">
      <alignment horizontal="center"/>
      <protection/>
    </xf>
    <xf numFmtId="172" fontId="38" fillId="0" borderId="105" xfId="78" applyNumberFormat="1" applyFont="1" applyFill="1" applyBorder="1" applyAlignment="1">
      <alignment horizontal="center"/>
      <protection/>
    </xf>
    <xf numFmtId="172" fontId="38" fillId="0" borderId="106" xfId="78" applyNumberFormat="1" applyFont="1" applyFill="1" applyBorder="1" applyAlignment="1">
      <alignment horizontal="center"/>
      <protection/>
    </xf>
    <xf numFmtId="172" fontId="38" fillId="0" borderId="105" xfId="85" applyNumberFormat="1" applyFont="1" applyFill="1" applyBorder="1" applyAlignment="1" applyProtection="1">
      <alignment horizontal="center" vertical="center"/>
      <protection locked="0"/>
    </xf>
    <xf numFmtId="172" fontId="38" fillId="0" borderId="88" xfId="85" applyNumberFormat="1" applyFont="1" applyFill="1" applyBorder="1" applyAlignment="1" applyProtection="1">
      <alignment horizontal="center" vertical="center"/>
      <protection locked="0"/>
    </xf>
    <xf numFmtId="172" fontId="38" fillId="0" borderId="89" xfId="85" applyNumberFormat="1" applyFont="1" applyFill="1" applyBorder="1" applyAlignment="1" applyProtection="1">
      <alignment horizontal="center"/>
      <protection locked="0"/>
    </xf>
    <xf numFmtId="172" fontId="38" fillId="0" borderId="88" xfId="85" applyNumberFormat="1" applyFont="1" applyFill="1" applyBorder="1" applyAlignment="1" applyProtection="1">
      <alignment horizontal="center"/>
      <protection locked="0"/>
    </xf>
    <xf numFmtId="172" fontId="38" fillId="0" borderId="79" xfId="85" applyNumberFormat="1" applyFont="1" applyFill="1" applyBorder="1" applyAlignment="1" applyProtection="1">
      <alignment horizontal="center"/>
      <protection locked="0"/>
    </xf>
    <xf numFmtId="0" fontId="38" fillId="0" borderId="107" xfId="78" applyFont="1" applyFill="1" applyBorder="1" applyAlignment="1">
      <alignment vertical="top" wrapText="1"/>
      <protection/>
    </xf>
    <xf numFmtId="1" fontId="38" fillId="0" borderId="108" xfId="78" applyNumberFormat="1" applyFont="1" applyFill="1" applyBorder="1" applyAlignment="1">
      <alignment horizontal="center"/>
      <protection/>
    </xf>
    <xf numFmtId="1" fontId="38" fillId="0" borderId="89" xfId="78" applyNumberFormat="1" applyFont="1" applyFill="1" applyBorder="1" applyAlignment="1">
      <alignment horizontal="center"/>
      <protection/>
    </xf>
    <xf numFmtId="172" fontId="38" fillId="0" borderId="89" xfId="85" applyNumberFormat="1" applyFont="1" applyFill="1" applyBorder="1" applyAlignment="1" applyProtection="1">
      <alignment horizontal="center" vertical="center"/>
      <protection locked="0"/>
    </xf>
    <xf numFmtId="172" fontId="38" fillId="0" borderId="24" xfId="85" applyNumberFormat="1" applyFont="1" applyFill="1" applyBorder="1" applyAlignment="1" applyProtection="1">
      <alignment horizontal="center"/>
      <protection locked="0"/>
    </xf>
    <xf numFmtId="172" fontId="38" fillId="0" borderId="109" xfId="85" applyNumberFormat="1" applyFont="1" applyFill="1" applyBorder="1" applyAlignment="1" applyProtection="1">
      <alignment horizontal="center"/>
      <protection locked="0"/>
    </xf>
    <xf numFmtId="172" fontId="38" fillId="0" borderId="110" xfId="85" applyNumberFormat="1" applyFont="1" applyFill="1" applyBorder="1" applyAlignment="1" applyProtection="1">
      <alignment horizontal="center"/>
      <protection locked="0"/>
    </xf>
    <xf numFmtId="172" fontId="38" fillId="0" borderId="90" xfId="85" applyNumberFormat="1" applyFont="1" applyFill="1" applyBorder="1" applyAlignment="1" applyProtection="1">
      <alignment horizontal="center"/>
      <protection locked="0"/>
    </xf>
    <xf numFmtId="172" fontId="38" fillId="0" borderId="111" xfId="85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6" borderId="0" xfId="0" applyFont="1" applyFill="1" applyAlignment="1">
      <alignment/>
    </xf>
    <xf numFmtId="172" fontId="38" fillId="0" borderId="16" xfId="78" applyNumberFormat="1" applyFont="1" applyFill="1" applyBorder="1" applyAlignment="1">
      <alignment horizontal="center"/>
      <protection/>
    </xf>
    <xf numFmtId="172" fontId="38" fillId="0" borderId="14" xfId="78" applyNumberFormat="1" applyFont="1" applyFill="1" applyBorder="1" applyAlignment="1">
      <alignment horizontal="center"/>
      <protection/>
    </xf>
    <xf numFmtId="172" fontId="38" fillId="0" borderId="112" xfId="85" applyNumberFormat="1" applyFont="1" applyFill="1" applyBorder="1" applyAlignment="1" applyProtection="1">
      <alignment horizontal="center"/>
      <protection locked="0"/>
    </xf>
    <xf numFmtId="172" fontId="38" fillId="0" borderId="113" xfId="85" applyNumberFormat="1" applyFont="1" applyFill="1" applyBorder="1" applyAlignment="1" applyProtection="1">
      <alignment horizontal="center"/>
      <protection locked="0"/>
    </xf>
    <xf numFmtId="0" fontId="38" fillId="24" borderId="114" xfId="78" applyFont="1" applyFill="1" applyBorder="1" applyAlignment="1">
      <alignment vertical="top" wrapText="1"/>
      <protection/>
    </xf>
    <xf numFmtId="0" fontId="38" fillId="0" borderId="115" xfId="78" applyFont="1" applyFill="1" applyBorder="1" applyAlignment="1">
      <alignment horizontal="center"/>
      <protection/>
    </xf>
    <xf numFmtId="0" fontId="38" fillId="0" borderId="94" xfId="78" applyFont="1" applyFill="1" applyBorder="1" applyAlignment="1">
      <alignment horizontal="center"/>
      <protection/>
    </xf>
    <xf numFmtId="172" fontId="38" fillId="0" borderId="115" xfId="78" applyNumberFormat="1" applyFont="1" applyFill="1" applyBorder="1" applyAlignment="1">
      <alignment horizontal="center"/>
      <protection/>
    </xf>
    <xf numFmtId="172" fontId="38" fillId="0" borderId="94" xfId="78" applyNumberFormat="1" applyFont="1" applyFill="1" applyBorder="1" applyAlignment="1">
      <alignment horizontal="center"/>
      <protection/>
    </xf>
    <xf numFmtId="172" fontId="38" fillId="0" borderId="114" xfId="78" applyNumberFormat="1" applyFont="1" applyFill="1" applyBorder="1" applyAlignment="1">
      <alignment horizontal="center"/>
      <protection/>
    </xf>
    <xf numFmtId="172" fontId="38" fillId="0" borderId="115" xfId="85" applyNumberFormat="1" applyFont="1" applyFill="1" applyBorder="1" applyAlignment="1" applyProtection="1">
      <alignment horizontal="center" vertical="center"/>
      <protection locked="0"/>
    </xf>
    <xf numFmtId="172" fontId="38" fillId="0" borderId="94" xfId="85" applyNumberFormat="1" applyFont="1" applyFill="1" applyBorder="1" applyAlignment="1" applyProtection="1">
      <alignment horizontal="center" vertical="center"/>
      <protection locked="0"/>
    </xf>
    <xf numFmtId="172" fontId="38" fillId="0" borderId="115" xfId="85" applyNumberFormat="1" applyFont="1" applyFill="1" applyBorder="1" applyAlignment="1" applyProtection="1">
      <alignment horizontal="center"/>
      <protection/>
    </xf>
    <xf numFmtId="172" fontId="38" fillId="0" borderId="94" xfId="85" applyNumberFormat="1" applyFont="1" applyFill="1" applyBorder="1" applyAlignment="1" applyProtection="1">
      <alignment horizontal="center"/>
      <protection/>
    </xf>
    <xf numFmtId="172" fontId="38" fillId="0" borderId="80" xfId="85" applyNumberFormat="1" applyFont="1" applyFill="1" applyBorder="1" applyAlignment="1" applyProtection="1">
      <alignment horizontal="center"/>
      <protection locked="0"/>
    </xf>
    <xf numFmtId="172" fontId="38" fillId="0" borderId="94" xfId="85" applyNumberFormat="1" applyFont="1" applyFill="1" applyBorder="1" applyAlignment="1" applyProtection="1">
      <alignment horizontal="center"/>
      <protection locked="0"/>
    </xf>
    <xf numFmtId="0" fontId="39" fillId="24" borderId="116" xfId="78" applyFont="1" applyFill="1" applyBorder="1" applyAlignment="1">
      <alignment horizontal="center" vertical="top" wrapText="1"/>
      <protection/>
    </xf>
    <xf numFmtId="1" fontId="39" fillId="0" borderId="96" xfId="78" applyNumberFormat="1" applyFont="1" applyFill="1" applyBorder="1" applyAlignment="1">
      <alignment horizontal="center"/>
      <protection/>
    </xf>
    <xf numFmtId="172" fontId="39" fillId="0" borderId="96" xfId="78" applyNumberFormat="1" applyFont="1" applyFill="1" applyBorder="1" applyAlignment="1">
      <alignment horizontal="center"/>
      <protection/>
    </xf>
    <xf numFmtId="172" fontId="39" fillId="0" borderId="96" xfId="85" applyNumberFormat="1" applyFont="1" applyFill="1" applyBorder="1" applyAlignment="1" applyProtection="1">
      <alignment horizontal="center" vertical="center"/>
      <protection locked="0"/>
    </xf>
    <xf numFmtId="172" fontId="39" fillId="0" borderId="98" xfId="85" applyNumberFormat="1" applyFont="1" applyFill="1" applyBorder="1" applyAlignment="1" applyProtection="1">
      <alignment horizontal="center" vertical="center"/>
      <protection locked="0"/>
    </xf>
    <xf numFmtId="172" fontId="39" fillId="0" borderId="95" xfId="78" applyNumberFormat="1" applyFont="1" applyFill="1" applyBorder="1" applyAlignment="1">
      <alignment horizontal="center"/>
      <protection/>
    </xf>
    <xf numFmtId="174" fontId="20" fillId="24" borderId="27" xfId="82" applyNumberFormat="1" applyFont="1" applyFill="1" applyBorder="1" applyAlignment="1" applyProtection="1">
      <alignment horizontal="center" vertical="center" wrapText="1"/>
      <protection/>
    </xf>
    <xf numFmtId="172" fontId="21" fillId="24" borderId="27" xfId="82" applyNumberFormat="1" applyFont="1" applyFill="1" applyBorder="1" applyAlignment="1" applyProtection="1">
      <alignment horizontal="center" vertical="center" wrapText="1"/>
      <protection/>
    </xf>
    <xf numFmtId="1" fontId="21" fillId="24" borderId="26" xfId="82" applyNumberFormat="1" applyFont="1" applyFill="1" applyBorder="1" applyAlignment="1" applyProtection="1">
      <alignment horizontal="center" vertical="center" wrapText="1"/>
      <protection/>
    </xf>
    <xf numFmtId="3" fontId="19" fillId="24" borderId="79" xfId="0" applyNumberFormat="1" applyFont="1" applyFill="1" applyBorder="1" applyAlignment="1">
      <alignment horizontal="center" vertical="center" wrapText="1"/>
    </xf>
    <xf numFmtId="0" fontId="19" fillId="24" borderId="41" xfId="82" applyFont="1" applyFill="1" applyBorder="1" applyAlignment="1" applyProtection="1">
      <alignment horizontal="center" vertical="center" wrapText="1"/>
      <protection locked="0"/>
    </xf>
    <xf numFmtId="0" fontId="20" fillId="24" borderId="25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23" xfId="76" applyFont="1" applyFill="1" applyBorder="1" applyAlignment="1" applyProtection="1">
      <alignment horizontal="center" vertical="center" textRotation="90" wrapText="1"/>
      <protection locked="0"/>
    </xf>
    <xf numFmtId="0" fontId="27" fillId="24" borderId="117" xfId="0" applyFont="1" applyFill="1" applyBorder="1" applyAlignment="1" applyProtection="1">
      <alignment horizontal="center" vertical="center" wrapText="1"/>
      <protection/>
    </xf>
    <xf numFmtId="3" fontId="19" fillId="24" borderId="80" xfId="0" applyNumberFormat="1" applyFont="1" applyFill="1" applyBorder="1" applyAlignment="1">
      <alignment horizontal="center" vertical="center" wrapText="1"/>
    </xf>
    <xf numFmtId="0" fontId="27" fillId="24" borderId="25" xfId="0" applyFont="1" applyFill="1" applyBorder="1" applyAlignment="1" applyProtection="1">
      <alignment horizontal="center" vertical="center" wrapText="1"/>
      <protection/>
    </xf>
    <xf numFmtId="172" fontId="20" fillId="24" borderId="25" xfId="82" applyNumberFormat="1" applyFont="1" applyFill="1" applyBorder="1" applyAlignment="1" applyProtection="1">
      <alignment horizontal="center" vertical="center" wrapText="1"/>
      <protection/>
    </xf>
    <xf numFmtId="172" fontId="20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25" xfId="0" applyNumberFormat="1" applyFont="1" applyFill="1" applyBorder="1" applyAlignment="1" applyProtection="1">
      <alignment horizontal="center" vertical="center" wrapText="1"/>
      <protection/>
    </xf>
    <xf numFmtId="0" fontId="19" fillId="24" borderId="106" xfId="0" applyFont="1" applyFill="1" applyBorder="1" applyAlignment="1" applyProtection="1">
      <alignment horizontal="center" vertical="center" wrapText="1"/>
      <protection locked="0"/>
    </xf>
    <xf numFmtId="0" fontId="19" fillId="24" borderId="62" xfId="0" applyFont="1" applyFill="1" applyBorder="1" applyAlignment="1" applyProtection="1">
      <alignment horizontal="center" vertical="center" wrapText="1"/>
      <protection locked="0"/>
    </xf>
    <xf numFmtId="172" fontId="19" fillId="24" borderId="62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4" xfId="0" applyFont="1" applyFill="1" applyBorder="1" applyAlignment="1" applyProtection="1">
      <alignment horizontal="center" vertical="center" wrapText="1"/>
      <protection locked="0"/>
    </xf>
    <xf numFmtId="172" fontId="20" fillId="24" borderId="118" xfId="0" applyNumberFormat="1" applyFont="1" applyFill="1" applyBorder="1" applyAlignment="1" applyProtection="1">
      <alignment horizontal="center" vertical="center" wrapText="1"/>
      <protection/>
    </xf>
    <xf numFmtId="0" fontId="21" fillId="24" borderId="119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 applyProtection="1">
      <alignment horizontal="center" vertical="center" wrapText="1"/>
      <protection/>
    </xf>
    <xf numFmtId="0" fontId="19" fillId="24" borderId="80" xfId="0" applyFont="1" applyFill="1" applyBorder="1" applyAlignment="1" applyProtection="1">
      <alignment horizontal="center" vertical="center" wrapText="1"/>
      <protection/>
    </xf>
    <xf numFmtId="0" fontId="19" fillId="24" borderId="14" xfId="0" applyFont="1" applyFill="1" applyBorder="1" applyAlignment="1" applyProtection="1">
      <alignment horizontal="center" vertical="center" wrapText="1"/>
      <protection/>
    </xf>
    <xf numFmtId="14" fontId="28" fillId="24" borderId="120" xfId="0" applyNumberFormat="1" applyFont="1" applyFill="1" applyBorder="1" applyAlignment="1">
      <alignment horizontal="center" wrapText="1"/>
    </xf>
    <xf numFmtId="0" fontId="28" fillId="24" borderId="12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24" borderId="55" xfId="0" applyFont="1" applyFill="1" applyBorder="1" applyAlignment="1">
      <alignment horizontal="center" vertical="center" wrapText="1"/>
    </xf>
    <xf numFmtId="172" fontId="19" fillId="24" borderId="78" xfId="82" applyNumberFormat="1" applyFont="1" applyFill="1" applyBorder="1" applyAlignment="1" applyProtection="1">
      <alignment horizontal="center" vertical="center" wrapText="1"/>
      <protection hidden="1"/>
    </xf>
    <xf numFmtId="1" fontId="21" fillId="24" borderId="44" xfId="82" applyNumberFormat="1" applyFont="1" applyFill="1" applyBorder="1" applyAlignment="1" applyProtection="1">
      <alignment horizontal="center" vertical="center" wrapText="1"/>
      <protection/>
    </xf>
    <xf numFmtId="1" fontId="21" fillId="24" borderId="45" xfId="82" applyNumberFormat="1" applyFont="1" applyFill="1" applyBorder="1" applyAlignment="1" applyProtection="1">
      <alignment horizontal="center" vertical="center" wrapText="1"/>
      <protection/>
    </xf>
    <xf numFmtId="1" fontId="21" fillId="24" borderId="53" xfId="82" applyNumberFormat="1" applyFont="1" applyFill="1" applyBorder="1" applyAlignment="1" applyProtection="1">
      <alignment horizontal="center" vertical="center" wrapText="1"/>
      <protection/>
    </xf>
    <xf numFmtId="172" fontId="20" fillId="24" borderId="28" xfId="82" applyNumberFormat="1" applyFont="1" applyFill="1" applyBorder="1" applyAlignment="1" applyProtection="1">
      <alignment horizontal="center" vertical="center" wrapText="1"/>
      <protection hidden="1"/>
    </xf>
    <xf numFmtId="0" fontId="29" fillId="24" borderId="0" xfId="0" applyFont="1" applyFill="1" applyAlignment="1">
      <alignment horizontal="center" wrapText="1"/>
    </xf>
    <xf numFmtId="172" fontId="27" fillId="24" borderId="25" xfId="0" applyNumberFormat="1" applyFont="1" applyFill="1" applyBorder="1" applyAlignment="1" applyProtection="1">
      <alignment horizontal="center" vertical="center" wrapText="1"/>
      <protection/>
    </xf>
    <xf numFmtId="0" fontId="19" fillId="0" borderId="121" xfId="83" applyFont="1" applyFill="1" applyBorder="1">
      <alignment/>
      <protection/>
    </xf>
    <xf numFmtId="0" fontId="19" fillId="0" borderId="68" xfId="82" applyFont="1" applyFill="1" applyBorder="1" applyAlignment="1" applyProtection="1">
      <alignment horizontal="left" vertical="center" wrapText="1"/>
      <protection locked="0"/>
    </xf>
    <xf numFmtId="0" fontId="19" fillId="0" borderId="69" xfId="82" applyFont="1" applyFill="1" applyBorder="1" applyAlignment="1" applyProtection="1">
      <alignment horizontal="left" vertical="center" wrapText="1"/>
      <protection locked="0"/>
    </xf>
    <xf numFmtId="0" fontId="27" fillId="24" borderId="107" xfId="0" applyFont="1" applyFill="1" applyBorder="1" applyAlignment="1" applyProtection="1">
      <alignment horizontal="center" vertical="center" wrapText="1"/>
      <protection locked="0"/>
    </xf>
    <xf numFmtId="0" fontId="27" fillId="24" borderId="25" xfId="0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1" fontId="19" fillId="0" borderId="122" xfId="88" applyNumberFormat="1" applyBorder="1" applyAlignment="1">
      <alignment horizontal="center"/>
      <protection/>
    </xf>
    <xf numFmtId="1" fontId="19" fillId="0" borderId="123" xfId="88" applyNumberFormat="1" applyBorder="1" applyAlignment="1">
      <alignment horizontal="center"/>
      <protection/>
    </xf>
    <xf numFmtId="0" fontId="20" fillId="24" borderId="29" xfId="82" applyFont="1" applyFill="1" applyBorder="1" applyAlignment="1" applyProtection="1">
      <alignment horizontal="center" vertical="center" wrapText="1"/>
      <protection locked="0"/>
    </xf>
    <xf numFmtId="0" fontId="20" fillId="24" borderId="30" xfId="82" applyFont="1" applyFill="1" applyBorder="1" applyAlignment="1" applyProtection="1">
      <alignment horizontal="center" vertical="center" wrapText="1"/>
      <protection locked="0"/>
    </xf>
    <xf numFmtId="0" fontId="20" fillId="24" borderId="31" xfId="82" applyFont="1" applyFill="1" applyBorder="1" applyAlignment="1" applyProtection="1">
      <alignment horizontal="center" vertical="center" wrapText="1"/>
      <protection locked="0"/>
    </xf>
    <xf numFmtId="0" fontId="20" fillId="24" borderId="26" xfId="82" applyFont="1" applyFill="1" applyBorder="1" applyAlignment="1" applyProtection="1">
      <alignment horizontal="center" vertical="center" wrapText="1"/>
      <protection locked="0"/>
    </xf>
    <xf numFmtId="0" fontId="20" fillId="24" borderId="27" xfId="82" applyFont="1" applyFill="1" applyBorder="1" applyAlignment="1" applyProtection="1">
      <alignment horizontal="center" vertical="center" wrapText="1"/>
      <protection locked="0"/>
    </xf>
    <xf numFmtId="0" fontId="20" fillId="24" borderId="28" xfId="82" applyFont="1" applyFill="1" applyBorder="1" applyAlignment="1" applyProtection="1">
      <alignment horizontal="center" vertical="center" wrapText="1"/>
      <protection locked="0"/>
    </xf>
    <xf numFmtId="0" fontId="20" fillId="24" borderId="68" xfId="82" applyFont="1" applyFill="1" applyBorder="1" applyAlignment="1" applyProtection="1">
      <alignment horizontal="center" vertical="center" wrapText="1"/>
      <protection locked="0"/>
    </xf>
    <xf numFmtId="0" fontId="20" fillId="24" borderId="124" xfId="82" applyFont="1" applyFill="1" applyBorder="1" applyAlignment="1" applyProtection="1">
      <alignment horizontal="center" vertical="center" wrapText="1"/>
      <protection locked="0"/>
    </xf>
    <xf numFmtId="0" fontId="20" fillId="24" borderId="125" xfId="82" applyFont="1" applyFill="1" applyBorder="1" applyAlignment="1" applyProtection="1">
      <alignment horizontal="center" vertical="center" wrapText="1"/>
      <protection locked="0"/>
    </xf>
    <xf numFmtId="0" fontId="20" fillId="24" borderId="33" xfId="82" applyFont="1" applyFill="1" applyBorder="1" applyAlignment="1" applyProtection="1">
      <alignment horizontal="center" vertical="center" wrapText="1"/>
      <protection locked="0"/>
    </xf>
    <xf numFmtId="0" fontId="20" fillId="24" borderId="126" xfId="82" applyFont="1" applyFill="1" applyBorder="1" applyAlignment="1" applyProtection="1">
      <alignment horizontal="center" vertical="center" wrapText="1"/>
      <protection locked="0"/>
    </xf>
    <xf numFmtId="0" fontId="20" fillId="24" borderId="127" xfId="82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20" fillId="24" borderId="128" xfId="82" applyFont="1" applyFill="1" applyBorder="1" applyAlignment="1" applyProtection="1">
      <alignment horizontal="center" vertical="center" wrapText="1"/>
      <protection locked="0"/>
    </xf>
    <xf numFmtId="0" fontId="20" fillId="24" borderId="83" xfId="82" applyFont="1" applyFill="1" applyBorder="1" applyAlignment="1" applyProtection="1">
      <alignment horizontal="center" vertical="center" wrapText="1"/>
      <protection locked="0"/>
    </xf>
    <xf numFmtId="0" fontId="20" fillId="24" borderId="129" xfId="82" applyFont="1" applyFill="1" applyBorder="1" applyAlignment="1" applyProtection="1">
      <alignment horizontal="center" vertical="center" wrapText="1"/>
      <protection locked="0"/>
    </xf>
    <xf numFmtId="0" fontId="20" fillId="24" borderId="125" xfId="82" applyFont="1" applyFill="1" applyBorder="1" applyAlignment="1" applyProtection="1">
      <alignment horizontal="center" vertical="center" wrapText="1"/>
      <protection locked="0"/>
    </xf>
    <xf numFmtId="0" fontId="20" fillId="24" borderId="26" xfId="8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14" fontId="28" fillId="24" borderId="120" xfId="0" applyNumberFormat="1" applyFont="1" applyFill="1" applyBorder="1" applyAlignment="1">
      <alignment horizontal="center" wrapText="1"/>
    </xf>
    <xf numFmtId="0" fontId="28" fillId="0" borderId="120" xfId="0" applyFont="1" applyBorder="1" applyAlignment="1">
      <alignment horizontal="center" wrapText="1"/>
    </xf>
    <xf numFmtId="0" fontId="27" fillId="24" borderId="24" xfId="0" applyFont="1" applyFill="1" applyBorder="1" applyAlignment="1" applyProtection="1">
      <alignment horizontal="center" vertical="center" wrapText="1"/>
      <protection locked="0"/>
    </xf>
    <xf numFmtId="0" fontId="20" fillId="24" borderId="25" xfId="82" applyFont="1" applyFill="1" applyBorder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30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 locked="0"/>
    </xf>
    <xf numFmtId="0" fontId="27" fillId="24" borderId="23" xfId="0" applyFont="1" applyFill="1" applyBorder="1" applyAlignment="1" applyProtection="1">
      <alignment horizontal="center" vertical="center" wrapText="1"/>
      <protection locked="0"/>
    </xf>
    <xf numFmtId="0" fontId="27" fillId="24" borderId="131" xfId="0" applyFont="1" applyFill="1" applyBorder="1" applyAlignment="1" applyProtection="1">
      <alignment horizontal="center" vertical="center" wrapText="1"/>
      <protection locked="0"/>
    </xf>
    <xf numFmtId="0" fontId="27" fillId="24" borderId="21" xfId="0" applyFont="1" applyFill="1" applyBorder="1" applyAlignment="1" applyProtection="1">
      <alignment horizontal="center" vertical="center" wrapText="1"/>
      <protection locked="0"/>
    </xf>
    <xf numFmtId="0" fontId="20" fillId="24" borderId="118" xfId="82" applyFont="1" applyFill="1" applyBorder="1" applyAlignment="1" applyProtection="1">
      <alignment horizontal="center" vertical="center" wrapText="1"/>
      <protection locked="0"/>
    </xf>
    <xf numFmtId="0" fontId="0" fillId="24" borderId="132" xfId="0" applyFill="1" applyBorder="1" applyAlignment="1">
      <alignment horizontal="center" vertical="center" wrapText="1"/>
    </xf>
    <xf numFmtId="0" fontId="0" fillId="24" borderId="130" xfId="0" applyFill="1" applyBorder="1" applyAlignment="1">
      <alignment horizontal="center" vertical="center" wrapText="1"/>
    </xf>
    <xf numFmtId="0" fontId="20" fillId="0" borderId="51" xfId="0" applyFont="1" applyFill="1" applyBorder="1" applyAlignment="1" applyProtection="1">
      <alignment horizontal="center" vertical="center"/>
      <protection hidden="1"/>
    </xf>
    <xf numFmtId="0" fontId="20" fillId="0" borderId="49" xfId="0" applyFont="1" applyFill="1" applyBorder="1" applyAlignment="1" applyProtection="1">
      <alignment horizontal="center" vertical="center"/>
      <protection hidden="1"/>
    </xf>
    <xf numFmtId="0" fontId="20" fillId="0" borderId="52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0" fillId="0" borderId="22" xfId="0" applyFont="1" applyFill="1" applyBorder="1" applyAlignment="1" applyProtection="1">
      <alignment horizontal="center" vertical="center" wrapText="1"/>
      <protection hidden="1"/>
    </xf>
    <xf numFmtId="0" fontId="20" fillId="0" borderId="133" xfId="0" applyFont="1" applyFill="1" applyBorder="1" applyAlignment="1" applyProtection="1">
      <alignment horizontal="center" vertical="center" wrapText="1"/>
      <protection hidden="1"/>
    </xf>
    <xf numFmtId="0" fontId="20" fillId="0" borderId="51" xfId="0" applyFont="1" applyFill="1" applyBorder="1" applyAlignment="1" applyProtection="1">
      <alignment horizontal="center" vertical="center" wrapText="1"/>
      <protection hidden="1"/>
    </xf>
    <xf numFmtId="0" fontId="20" fillId="0" borderId="49" xfId="0" applyFont="1" applyFill="1" applyBorder="1" applyAlignment="1" applyProtection="1">
      <alignment horizontal="center" vertical="center" wrapText="1"/>
      <protection hidden="1"/>
    </xf>
    <xf numFmtId="0" fontId="20" fillId="0" borderId="52" xfId="0" applyFont="1" applyFill="1" applyBorder="1" applyAlignment="1" applyProtection="1">
      <alignment horizontal="center" vertical="center" wrapText="1"/>
      <protection hidden="1"/>
    </xf>
    <xf numFmtId="0" fontId="20" fillId="0" borderId="48" xfId="0" applyFont="1" applyFill="1" applyBorder="1" applyAlignment="1" applyProtection="1">
      <alignment horizontal="center" vertical="center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23" fillId="24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 wrapText="1"/>
    </xf>
    <xf numFmtId="0" fontId="0" fillId="0" borderId="0" xfId="0" applyAlignment="1">
      <alignment wrapText="1"/>
    </xf>
    <xf numFmtId="0" fontId="23" fillId="24" borderId="0" xfId="0" applyFont="1" applyFill="1" applyBorder="1" applyAlignment="1">
      <alignment horizontal="center" wrapText="1"/>
    </xf>
    <xf numFmtId="0" fontId="23" fillId="24" borderId="54" xfId="0" applyFont="1" applyFill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vertical="center"/>
    </xf>
    <xf numFmtId="0" fontId="23" fillId="24" borderId="74" xfId="0" applyFont="1" applyFill="1" applyBorder="1" applyAlignment="1">
      <alignment horizontal="center" vertical="center"/>
    </xf>
    <xf numFmtId="14" fontId="23" fillId="0" borderId="0" xfId="83" applyNumberFormat="1" applyFont="1" applyFill="1" applyBorder="1" applyAlignment="1">
      <alignment/>
      <protection/>
    </xf>
    <xf numFmtId="14" fontId="23" fillId="0" borderId="134" xfId="0" applyNumberFormat="1" applyFont="1" applyBorder="1" applyAlignment="1">
      <alignment horizontal="center"/>
    </xf>
    <xf numFmtId="0" fontId="0" fillId="0" borderId="134" xfId="0" applyBorder="1" applyAlignment="1">
      <alignment/>
    </xf>
    <xf numFmtId="0" fontId="20" fillId="0" borderId="100" xfId="83" applyFont="1" applyFill="1" applyBorder="1" applyAlignment="1">
      <alignment horizontal="center" vertical="center"/>
      <protection/>
    </xf>
    <xf numFmtId="0" fontId="20" fillId="0" borderId="135" xfId="83" applyFont="1" applyFill="1" applyBorder="1" applyAlignment="1">
      <alignment horizontal="center" vertical="center"/>
      <protection/>
    </xf>
    <xf numFmtId="0" fontId="20" fillId="0" borderId="136" xfId="83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24" borderId="95" xfId="83" applyFont="1" applyFill="1" applyBorder="1" applyAlignment="1">
      <alignment horizontal="center" vertical="center" wrapText="1"/>
      <protection/>
    </xf>
    <xf numFmtId="0" fontId="20" fillId="0" borderId="95" xfId="83" applyFont="1" applyFill="1" applyBorder="1" applyAlignment="1">
      <alignment horizontal="center" vertical="center" wrapText="1"/>
      <protection/>
    </xf>
    <xf numFmtId="0" fontId="20" fillId="0" borderId="95" xfId="83" applyFont="1" applyFill="1" applyBorder="1" applyAlignment="1">
      <alignment horizontal="center" vertical="center"/>
      <protection/>
    </xf>
    <xf numFmtId="0" fontId="35" fillId="0" borderId="51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14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68" xfId="0" applyFont="1" applyFill="1" applyBorder="1" applyAlignment="1" applyProtection="1">
      <alignment horizontal="center" vertical="center" wrapText="1"/>
      <protection locked="0"/>
    </xf>
    <xf numFmtId="0" fontId="23" fillId="0" borderId="133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 wrapText="1"/>
      <protection locked="0"/>
    </xf>
    <xf numFmtId="0" fontId="23" fillId="0" borderId="52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87" applyFont="1" applyFill="1" applyBorder="1" applyAlignment="1" applyProtection="1">
      <alignment horizontal="center" vertical="center" wrapText="1"/>
      <protection/>
    </xf>
    <xf numFmtId="14" fontId="20" fillId="0" borderId="0" xfId="87" applyNumberFormat="1" applyFont="1" applyFill="1" applyBorder="1" applyAlignment="1" applyProtection="1">
      <alignment horizontal="center" vertical="center"/>
      <protection/>
    </xf>
    <xf numFmtId="0" fontId="38" fillId="24" borderId="116" xfId="85" applyFont="1" applyFill="1" applyBorder="1" applyAlignment="1" applyProtection="1">
      <alignment horizontal="center" vertical="center" wrapText="1"/>
      <protection locked="0"/>
    </xf>
    <xf numFmtId="0" fontId="38" fillId="0" borderId="137" xfId="85" applyFont="1" applyFill="1" applyBorder="1" applyAlignment="1" applyProtection="1">
      <alignment horizontal="center"/>
      <protection locked="0"/>
    </xf>
    <xf numFmtId="0" fontId="38" fillId="0" borderId="138" xfId="78" applyFont="1" applyFill="1" applyBorder="1" applyAlignment="1">
      <alignment horizontal="center" vertical="center"/>
      <protection/>
    </xf>
    <xf numFmtId="0" fontId="38" fillId="0" borderId="95" xfId="86" applyFont="1" applyFill="1" applyBorder="1" applyAlignment="1" applyProtection="1">
      <alignment horizontal="left" vertical="center"/>
      <protection locked="0"/>
    </xf>
    <xf numFmtId="0" fontId="38" fillId="0" borderId="95" xfId="85" applyFont="1" applyFill="1" applyBorder="1" applyAlignment="1" applyProtection="1">
      <alignment horizontal="center"/>
      <protection locked="0"/>
    </xf>
    <xf numFmtId="0" fontId="38" fillId="0" borderId="139" xfId="85" applyFont="1" applyFill="1" applyBorder="1" applyAlignment="1" applyProtection="1">
      <alignment horizontal="center" vertical="center" wrapText="1"/>
      <protection locked="0"/>
    </xf>
    <xf numFmtId="0" fontId="38" fillId="0" borderId="116" xfId="85" applyFont="1" applyFill="1" applyBorder="1" applyAlignment="1" applyProtection="1">
      <alignment horizontal="center" vertical="center" wrapText="1"/>
      <protection locked="0"/>
    </xf>
    <xf numFmtId="0" fontId="38" fillId="0" borderId="89" xfId="85" applyFont="1" applyFill="1" applyBorder="1" applyAlignment="1" applyProtection="1">
      <alignment horizontal="center"/>
      <protection locked="0"/>
    </xf>
    <xf numFmtId="0" fontId="38" fillId="0" borderId="140" xfId="86" applyFont="1" applyFill="1" applyBorder="1" applyAlignment="1" applyProtection="1">
      <alignment horizontal="center"/>
      <protection locked="0"/>
    </xf>
    <xf numFmtId="0" fontId="38" fillId="0" borderId="141" xfId="86" applyFont="1" applyFill="1" applyBorder="1" applyAlignment="1" applyProtection="1">
      <alignment horizontal="center"/>
      <protection locked="0"/>
    </xf>
    <xf numFmtId="0" fontId="38" fillId="0" borderId="94" xfId="85" applyFont="1" applyFill="1" applyBorder="1" applyAlignment="1" applyProtection="1">
      <alignment horizontal="center"/>
      <protection locked="0"/>
    </xf>
    <xf numFmtId="0" fontId="38" fillId="0" borderId="142" xfId="85" applyFont="1" applyFill="1" applyBorder="1" applyAlignment="1" applyProtection="1">
      <alignment horizontal="center"/>
      <protection locked="0"/>
    </xf>
    <xf numFmtId="0" fontId="38" fillId="0" borderId="142" xfId="78" applyFont="1" applyFill="1" applyBorder="1" applyAlignment="1">
      <alignment horizontal="center"/>
      <protection/>
    </xf>
    <xf numFmtId="0" fontId="38" fillId="0" borderId="143" xfId="78" applyFont="1" applyFill="1" applyBorder="1" applyAlignment="1">
      <alignment horizontal="center"/>
      <protection/>
    </xf>
    <xf numFmtId="0" fontId="38" fillId="0" borderId="93" xfId="85" applyFont="1" applyFill="1" applyBorder="1" applyAlignment="1" applyProtection="1">
      <alignment horizontal="center" vertical="center"/>
      <protection locked="0"/>
    </xf>
    <xf numFmtId="0" fontId="38" fillId="0" borderId="115" xfId="85" applyFont="1" applyFill="1" applyBorder="1" applyAlignment="1" applyProtection="1">
      <alignment horizontal="center" vertical="center"/>
      <protection locked="0"/>
    </xf>
    <xf numFmtId="0" fontId="38" fillId="0" borderId="94" xfId="85" applyFont="1" applyFill="1" applyBorder="1" applyAlignment="1" applyProtection="1">
      <alignment horizontal="center" vertical="center"/>
      <protection locked="0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Сводка на 17.08.2017 С" xfId="84"/>
    <cellStyle name="Обычный_Общая сводка" xfId="85"/>
    <cellStyle name="Обычный_Сводка" xfId="86"/>
    <cellStyle name="Обычный_Сводка11" xfId="87"/>
    <cellStyle name="Обычный_уборка зерновые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5" sqref="K25"/>
    </sheetView>
  </sheetViews>
  <sheetFormatPr defaultColWidth="9.00390625" defaultRowHeight="12.75"/>
  <cols>
    <col min="1" max="1" width="20.125" style="20" customWidth="1"/>
    <col min="2" max="2" width="9.25390625" style="20" customWidth="1"/>
    <col min="3" max="3" width="8.75390625" style="20" customWidth="1"/>
    <col min="4" max="4" width="8.625" style="20" customWidth="1"/>
    <col min="5" max="5" width="5.75390625" style="20" customWidth="1"/>
    <col min="6" max="6" width="9.25390625" style="20" customWidth="1"/>
    <col min="7" max="7" width="6.375" style="20" customWidth="1"/>
    <col min="8" max="8" width="9.00390625" style="20" customWidth="1"/>
    <col min="9" max="9" width="8.00390625" style="20" customWidth="1"/>
    <col min="10" max="10" width="6.25390625" style="20" customWidth="1"/>
    <col min="11" max="11" width="8.25390625" style="20" customWidth="1"/>
    <col min="12" max="12" width="5.375" style="20" customWidth="1"/>
    <col min="13" max="13" width="7.00390625" style="20" customWidth="1"/>
    <col min="14" max="14" width="6.875" style="20" customWidth="1"/>
    <col min="15" max="15" width="6.625" style="20" customWidth="1"/>
    <col min="16" max="16" width="7.75390625" style="20" customWidth="1"/>
    <col min="17" max="17" width="5.375" style="20" customWidth="1"/>
    <col min="18" max="18" width="7.25390625" style="20" hidden="1" customWidth="1"/>
    <col min="19" max="19" width="5.125" style="20" hidden="1" customWidth="1"/>
    <col min="20" max="21" width="6.75390625" style="20" hidden="1" customWidth="1"/>
    <col min="22" max="22" width="6.125" style="20" hidden="1" customWidth="1"/>
    <col min="23" max="23" width="6.875" style="20" hidden="1" customWidth="1"/>
    <col min="24" max="24" width="6.375" style="20" hidden="1" customWidth="1"/>
    <col min="25" max="25" width="6.125" style="20" hidden="1" customWidth="1"/>
    <col min="26" max="26" width="5.75390625" style="20" hidden="1" customWidth="1"/>
    <col min="27" max="27" width="6.25390625" style="20" hidden="1" customWidth="1"/>
    <col min="28" max="28" width="6.875" style="20" customWidth="1"/>
    <col min="29" max="29" width="7.125" style="20" customWidth="1"/>
    <col min="30" max="30" width="6.375" style="20" customWidth="1"/>
    <col min="31" max="31" width="7.625" style="20" customWidth="1"/>
    <col min="32" max="32" width="5.875" style="20" customWidth="1"/>
    <col min="33" max="33" width="8.75390625" style="20" bestFit="1" customWidth="1"/>
    <col min="34" max="34" width="7.625" style="20" customWidth="1"/>
    <col min="35" max="35" width="6.00390625" style="20" customWidth="1"/>
    <col min="36" max="36" width="8.75390625" style="20" customWidth="1"/>
    <col min="37" max="37" width="6.25390625" style="20" customWidth="1"/>
    <col min="38" max="38" width="9.75390625" style="20" bestFit="1" customWidth="1"/>
    <col min="39" max="39" width="8.75390625" style="20" customWidth="1"/>
    <col min="40" max="40" width="6.875" style="20" customWidth="1"/>
    <col min="41" max="41" width="8.00390625" style="20" customWidth="1"/>
    <col min="42" max="42" width="6.25390625" style="20" customWidth="1"/>
    <col min="43" max="43" width="7.625" style="0" bestFit="1" customWidth="1"/>
    <col min="44" max="44" width="7.00390625" style="0" customWidth="1"/>
    <col min="45" max="45" width="5.875" style="0" customWidth="1"/>
    <col min="46" max="46" width="7.25390625" style="0" customWidth="1"/>
    <col min="47" max="47" width="4.875" style="0" customWidth="1"/>
    <col min="48" max="48" width="0.12890625" style="0" hidden="1" customWidth="1"/>
    <col min="49" max="52" width="3.875" style="0" hidden="1" customWidth="1"/>
    <col min="53" max="53" width="8.875" style="0" customWidth="1"/>
    <col min="54" max="54" width="5.875" style="0" customWidth="1"/>
    <col min="55" max="55" width="5.25390625" style="0" customWidth="1"/>
    <col min="56" max="56" width="7.125" style="0" customWidth="1"/>
    <col min="57" max="57" width="7.75390625" style="0" customWidth="1"/>
    <col min="58" max="58" width="6.875" style="0" bestFit="1" customWidth="1"/>
    <col min="59" max="59" width="7.75390625" style="0" customWidth="1"/>
    <col min="60" max="60" width="6.875" style="0" customWidth="1"/>
    <col min="61" max="61" width="6.75390625" style="0" customWidth="1"/>
    <col min="62" max="62" width="7.75390625" style="0" customWidth="1"/>
    <col min="63" max="63" width="6.875" style="0" bestFit="1" customWidth="1"/>
    <col min="64" max="64" width="8.375" style="0" customWidth="1"/>
    <col min="65" max="65" width="7.375" style="0" customWidth="1"/>
    <col min="66" max="66" width="7.75390625" style="0" customWidth="1"/>
    <col min="67" max="67" width="8.125" style="0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20" customFormat="1" ht="36.75" customHeight="1" thickBot="1">
      <c r="A1" s="587" t="s">
        <v>149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</row>
    <row r="2" spans="1:87" s="20" customFormat="1" ht="18.75" customHeight="1" thickBot="1">
      <c r="A2" s="588" t="s">
        <v>17</v>
      </c>
      <c r="B2" s="588" t="s">
        <v>73</v>
      </c>
      <c r="C2" s="584" t="s">
        <v>45</v>
      </c>
      <c r="D2" s="585"/>
      <c r="E2" s="585"/>
      <c r="F2" s="585"/>
      <c r="G2" s="586"/>
      <c r="H2" s="584" t="s">
        <v>46</v>
      </c>
      <c r="I2" s="585"/>
      <c r="J2" s="585"/>
      <c r="K2" s="585"/>
      <c r="L2" s="586"/>
      <c r="M2" s="584" t="s">
        <v>47</v>
      </c>
      <c r="N2" s="585"/>
      <c r="O2" s="585"/>
      <c r="P2" s="585"/>
      <c r="Q2" s="586"/>
      <c r="R2" s="581" t="s">
        <v>48</v>
      </c>
      <c r="S2" s="590"/>
      <c r="T2" s="590"/>
      <c r="U2" s="590"/>
      <c r="V2" s="591"/>
      <c r="W2" s="581" t="s">
        <v>67</v>
      </c>
      <c r="X2" s="590"/>
      <c r="Y2" s="590"/>
      <c r="Z2" s="590"/>
      <c r="AA2" s="591"/>
      <c r="AB2" s="584" t="s">
        <v>49</v>
      </c>
      <c r="AC2" s="585"/>
      <c r="AD2" s="585"/>
      <c r="AE2" s="585"/>
      <c r="AF2" s="586"/>
      <c r="AG2" s="584" t="s">
        <v>50</v>
      </c>
      <c r="AH2" s="585"/>
      <c r="AI2" s="585"/>
      <c r="AJ2" s="585"/>
      <c r="AK2" s="586"/>
      <c r="AL2" s="584" t="s">
        <v>51</v>
      </c>
      <c r="AM2" s="585"/>
      <c r="AN2" s="585"/>
      <c r="AO2" s="585"/>
      <c r="AP2" s="586"/>
      <c r="AQ2" s="592" t="s">
        <v>52</v>
      </c>
      <c r="AR2" s="579"/>
      <c r="AS2" s="579"/>
      <c r="AT2" s="579"/>
      <c r="AU2" s="580"/>
      <c r="AV2" s="575" t="s">
        <v>68</v>
      </c>
      <c r="AW2" s="576"/>
      <c r="AX2" s="576"/>
      <c r="AY2" s="576"/>
      <c r="AZ2" s="577"/>
      <c r="BA2" s="578" t="s">
        <v>53</v>
      </c>
      <c r="BB2" s="579"/>
      <c r="BC2" s="579"/>
      <c r="BD2" s="579"/>
      <c r="BE2" s="580"/>
      <c r="BF2" s="578" t="s">
        <v>54</v>
      </c>
      <c r="BG2" s="579"/>
      <c r="BH2" s="579"/>
      <c r="BI2" s="579"/>
      <c r="BJ2" s="580"/>
      <c r="BK2" s="578" t="s">
        <v>55</v>
      </c>
      <c r="BL2" s="579"/>
      <c r="BM2" s="579"/>
      <c r="BN2" s="579"/>
      <c r="BO2" s="580"/>
      <c r="BP2" s="581" t="s">
        <v>56</v>
      </c>
      <c r="BQ2" s="582"/>
      <c r="BR2" s="582"/>
      <c r="BS2" s="582"/>
      <c r="BT2" s="583"/>
      <c r="BU2" s="581" t="s">
        <v>57</v>
      </c>
      <c r="BV2" s="582"/>
      <c r="BW2" s="582"/>
      <c r="BX2" s="582"/>
      <c r="BY2" s="583"/>
      <c r="BZ2" s="581" t="s">
        <v>58</v>
      </c>
      <c r="CA2" s="582"/>
      <c r="CB2" s="582"/>
      <c r="CC2" s="582"/>
      <c r="CD2" s="583"/>
      <c r="CE2" s="584"/>
      <c r="CF2" s="585"/>
      <c r="CG2" s="585"/>
      <c r="CH2" s="585"/>
      <c r="CI2" s="586"/>
    </row>
    <row r="3" spans="1:87" s="20" customFormat="1" ht="132.75" customHeight="1" thickBot="1">
      <c r="A3" s="589"/>
      <c r="B3" s="589"/>
      <c r="C3" s="45" t="s">
        <v>59</v>
      </c>
      <c r="D3" s="46" t="s">
        <v>37</v>
      </c>
      <c r="E3" s="46" t="s">
        <v>1</v>
      </c>
      <c r="F3" s="46" t="s">
        <v>38</v>
      </c>
      <c r="G3" s="47" t="s">
        <v>39</v>
      </c>
      <c r="H3" s="45" t="s">
        <v>60</v>
      </c>
      <c r="I3" s="46" t="s">
        <v>37</v>
      </c>
      <c r="J3" s="46" t="s">
        <v>1</v>
      </c>
      <c r="K3" s="46" t="s">
        <v>38</v>
      </c>
      <c r="L3" s="47" t="s">
        <v>39</v>
      </c>
      <c r="M3" s="45" t="s">
        <v>61</v>
      </c>
      <c r="N3" s="46" t="s">
        <v>37</v>
      </c>
      <c r="O3" s="46" t="s">
        <v>1</v>
      </c>
      <c r="P3" s="46" t="s">
        <v>38</v>
      </c>
      <c r="Q3" s="47" t="s">
        <v>39</v>
      </c>
      <c r="R3" s="346" t="s">
        <v>60</v>
      </c>
      <c r="S3" s="347" t="s">
        <v>37</v>
      </c>
      <c r="T3" s="347" t="s">
        <v>1</v>
      </c>
      <c r="U3" s="347" t="s">
        <v>38</v>
      </c>
      <c r="V3" s="348" t="s">
        <v>39</v>
      </c>
      <c r="W3" s="346" t="s">
        <v>62</v>
      </c>
      <c r="X3" s="347" t="s">
        <v>37</v>
      </c>
      <c r="Y3" s="347" t="s">
        <v>1</v>
      </c>
      <c r="Z3" s="347" t="s">
        <v>38</v>
      </c>
      <c r="AA3" s="348" t="s">
        <v>39</v>
      </c>
      <c r="AB3" s="45" t="s">
        <v>63</v>
      </c>
      <c r="AC3" s="46" t="s">
        <v>37</v>
      </c>
      <c r="AD3" s="46" t="s">
        <v>1</v>
      </c>
      <c r="AE3" s="46" t="s">
        <v>38</v>
      </c>
      <c r="AF3" s="47" t="s">
        <v>39</v>
      </c>
      <c r="AG3" s="45" t="s">
        <v>64</v>
      </c>
      <c r="AH3" s="46" t="s">
        <v>37</v>
      </c>
      <c r="AI3" s="46" t="s">
        <v>1</v>
      </c>
      <c r="AJ3" s="46" t="s">
        <v>38</v>
      </c>
      <c r="AK3" s="47" t="s">
        <v>39</v>
      </c>
      <c r="AL3" s="45" t="s">
        <v>65</v>
      </c>
      <c r="AM3" s="46" t="s">
        <v>37</v>
      </c>
      <c r="AN3" s="46" t="s">
        <v>1</v>
      </c>
      <c r="AO3" s="46" t="s">
        <v>38</v>
      </c>
      <c r="AP3" s="47" t="s">
        <v>39</v>
      </c>
      <c r="AQ3" s="45" t="s">
        <v>65</v>
      </c>
      <c r="AR3" s="46" t="s">
        <v>37</v>
      </c>
      <c r="AS3" s="46" t="s">
        <v>1</v>
      </c>
      <c r="AT3" s="46" t="s">
        <v>38</v>
      </c>
      <c r="AU3" s="47" t="s">
        <v>39</v>
      </c>
      <c r="AV3" s="48" t="s">
        <v>65</v>
      </c>
      <c r="AW3" s="49" t="s">
        <v>37</v>
      </c>
      <c r="AX3" s="49" t="s">
        <v>1</v>
      </c>
      <c r="AY3" s="49" t="s">
        <v>38</v>
      </c>
      <c r="AZ3" s="50" t="s">
        <v>39</v>
      </c>
      <c r="BA3" s="341" t="s">
        <v>64</v>
      </c>
      <c r="BB3" s="46" t="s">
        <v>37</v>
      </c>
      <c r="BC3" s="46" t="s">
        <v>1</v>
      </c>
      <c r="BD3" s="46" t="s">
        <v>38</v>
      </c>
      <c r="BE3" s="47" t="s">
        <v>39</v>
      </c>
      <c r="BF3" s="341" t="s">
        <v>66</v>
      </c>
      <c r="BG3" s="46" t="s">
        <v>37</v>
      </c>
      <c r="BH3" s="46" t="s">
        <v>1</v>
      </c>
      <c r="BI3" s="46" t="s">
        <v>38</v>
      </c>
      <c r="BJ3" s="47" t="s">
        <v>39</v>
      </c>
      <c r="BK3" s="341" t="s">
        <v>66</v>
      </c>
      <c r="BL3" s="46" t="s">
        <v>37</v>
      </c>
      <c r="BM3" s="46" t="s">
        <v>1</v>
      </c>
      <c r="BN3" s="46" t="s">
        <v>38</v>
      </c>
      <c r="BO3" s="47" t="s">
        <v>39</v>
      </c>
      <c r="BP3" s="48" t="s">
        <v>66</v>
      </c>
      <c r="BQ3" s="49" t="s">
        <v>37</v>
      </c>
      <c r="BR3" s="49" t="s">
        <v>1</v>
      </c>
      <c r="BS3" s="49" t="s">
        <v>38</v>
      </c>
      <c r="BT3" s="51" t="s">
        <v>39</v>
      </c>
      <c r="BU3" s="48" t="s">
        <v>66</v>
      </c>
      <c r="BV3" s="49" t="s">
        <v>37</v>
      </c>
      <c r="BW3" s="49" t="s">
        <v>1</v>
      </c>
      <c r="BX3" s="49" t="s">
        <v>38</v>
      </c>
      <c r="BY3" s="51" t="s">
        <v>39</v>
      </c>
      <c r="BZ3" s="48" t="s">
        <v>66</v>
      </c>
      <c r="CA3" s="49" t="s">
        <v>37</v>
      </c>
      <c r="CB3" s="49" t="s">
        <v>1</v>
      </c>
      <c r="CC3" s="49" t="s">
        <v>38</v>
      </c>
      <c r="CD3" s="51" t="s">
        <v>39</v>
      </c>
      <c r="CE3" s="45" t="s">
        <v>65</v>
      </c>
      <c r="CF3" s="46" t="s">
        <v>37</v>
      </c>
      <c r="CG3" s="46" t="s">
        <v>1</v>
      </c>
      <c r="CH3" s="46" t="s">
        <v>38</v>
      </c>
      <c r="CI3" s="47" t="s">
        <v>39</v>
      </c>
    </row>
    <row r="4" spans="1:87" s="20" customFormat="1" ht="16.5" customHeight="1">
      <c r="A4" s="19" t="s">
        <v>2</v>
      </c>
      <c r="B4" s="129"/>
      <c r="C4" s="130"/>
      <c r="D4" s="131"/>
      <c r="E4" s="132"/>
      <c r="F4" s="131"/>
      <c r="G4" s="133"/>
      <c r="H4" s="134"/>
      <c r="I4" s="135"/>
      <c r="J4" s="136"/>
      <c r="K4" s="135"/>
      <c r="L4" s="137"/>
      <c r="M4" s="138"/>
      <c r="N4" s="139"/>
      <c r="O4" s="140"/>
      <c r="P4" s="139"/>
      <c r="Q4" s="128"/>
      <c r="R4" s="216">
        <v>0</v>
      </c>
      <c r="S4" s="217"/>
      <c r="T4" s="218"/>
      <c r="U4" s="139"/>
      <c r="V4" s="220"/>
      <c r="W4" s="142"/>
      <c r="X4" s="127"/>
      <c r="Y4" s="127"/>
      <c r="Z4" s="127"/>
      <c r="AA4" s="128"/>
      <c r="AB4" s="126"/>
      <c r="AC4" s="127"/>
      <c r="AD4" s="127"/>
      <c r="AE4" s="127"/>
      <c r="AF4" s="128"/>
      <c r="AG4" s="126"/>
      <c r="AH4" s="127"/>
      <c r="AI4" s="127"/>
      <c r="AJ4" s="127"/>
      <c r="AK4" s="128"/>
      <c r="AL4" s="143"/>
      <c r="AM4" s="135"/>
      <c r="AN4" s="135"/>
      <c r="AO4" s="135"/>
      <c r="AP4" s="137"/>
      <c r="AQ4" s="126"/>
      <c r="AR4" s="127"/>
      <c r="AS4" s="127"/>
      <c r="AT4" s="127"/>
      <c r="AU4" s="128"/>
      <c r="AV4" s="55">
        <v>0</v>
      </c>
      <c r="AW4" s="56"/>
      <c r="AX4" s="56"/>
      <c r="AY4" s="56"/>
      <c r="AZ4" s="54"/>
      <c r="BA4" s="142">
        <v>0</v>
      </c>
      <c r="BB4" s="127"/>
      <c r="BC4" s="127"/>
      <c r="BD4" s="127"/>
      <c r="BE4" s="141"/>
      <c r="BF4" s="142">
        <v>0</v>
      </c>
      <c r="BG4" s="127"/>
      <c r="BH4" s="127"/>
      <c r="BI4" s="127"/>
      <c r="BJ4" s="141"/>
      <c r="BK4" s="142">
        <v>0</v>
      </c>
      <c r="BL4" s="127"/>
      <c r="BM4" s="127"/>
      <c r="BN4" s="127"/>
      <c r="BO4" s="128"/>
      <c r="BP4" s="52">
        <v>0</v>
      </c>
      <c r="BQ4" s="53"/>
      <c r="BR4" s="53"/>
      <c r="BS4" s="53"/>
      <c r="BT4" s="57"/>
      <c r="BU4" s="52">
        <v>0</v>
      </c>
      <c r="BV4" s="53"/>
      <c r="BW4" s="53"/>
      <c r="BX4" s="53"/>
      <c r="BY4" s="57"/>
      <c r="BZ4" s="58">
        <v>0</v>
      </c>
      <c r="CA4" s="59"/>
      <c r="CB4" s="59"/>
      <c r="CC4" s="59"/>
      <c r="CD4" s="60"/>
      <c r="CE4" s="143"/>
      <c r="CF4" s="135"/>
      <c r="CG4" s="135"/>
      <c r="CH4" s="135"/>
      <c r="CI4" s="137"/>
    </row>
    <row r="5" spans="1:87" s="20" customFormat="1" ht="15.75">
      <c r="A5" s="567" t="s">
        <v>18</v>
      </c>
      <c r="B5" s="573">
        <v>327</v>
      </c>
      <c r="C5" s="374">
        <f aca="true" t="shared" si="0" ref="C5:C24">SUM(H5+M5+R5+W5+AB5+AG5+AL5+AQ5+AV5+BA5+BF5+BK5+BP5+BU5+BZ5)</f>
        <v>8079</v>
      </c>
      <c r="D5" s="375">
        <f aca="true" t="shared" si="1" ref="D5:D24">SUM(I5+N5+S5+X5+AC5+AH5+AM5+AR5+AW5+BB5+BG5+BL5+BQ5+BV5+CA5)</f>
        <v>7789</v>
      </c>
      <c r="E5" s="132">
        <f aca="true" t="shared" si="2" ref="E5:E25">D5/C5*100</f>
        <v>96.4104468374799</v>
      </c>
      <c r="F5" s="375">
        <f aca="true" t="shared" si="3" ref="F5:F24">K5+P5+U5+Z5+AE5+AJ5+AO5+AT5+AY5+BD5+BI5+BN5+BX5+CC5</f>
        <v>9363</v>
      </c>
      <c r="G5" s="144">
        <f aca="true" t="shared" si="4" ref="G5:G25">F5/D5*10</f>
        <v>12.020798562074722</v>
      </c>
      <c r="H5" s="145">
        <v>4635</v>
      </c>
      <c r="I5" s="146">
        <v>4635</v>
      </c>
      <c r="J5" s="147">
        <f aca="true" t="shared" si="5" ref="J5:J25">I5/H5*100</f>
        <v>100</v>
      </c>
      <c r="K5" s="146">
        <v>6215</v>
      </c>
      <c r="L5" s="148">
        <f aca="true" t="shared" si="6" ref="L5:L25">K5/I5*10</f>
        <v>13.408845738942826</v>
      </c>
      <c r="M5" s="149">
        <v>149</v>
      </c>
      <c r="N5" s="53">
        <v>149</v>
      </c>
      <c r="O5" s="147">
        <f aca="true" t="shared" si="7" ref="O5:O15">N5/M5*100</f>
        <v>100</v>
      </c>
      <c r="P5" s="53">
        <v>153</v>
      </c>
      <c r="Q5" s="366">
        <f aca="true" t="shared" si="8" ref="Q5:Q15">P5/N5*10</f>
        <v>10.268456375838927</v>
      </c>
      <c r="R5" s="151">
        <v>0</v>
      </c>
      <c r="S5" s="152"/>
      <c r="T5" s="219"/>
      <c r="U5" s="167"/>
      <c r="V5" s="221"/>
      <c r="W5" s="153">
        <v>0</v>
      </c>
      <c r="X5" s="154"/>
      <c r="Y5" s="147"/>
      <c r="Z5" s="146"/>
      <c r="AA5" s="155"/>
      <c r="AB5" s="153">
        <v>100</v>
      </c>
      <c r="AC5" s="156">
        <v>100</v>
      </c>
      <c r="AD5" s="157">
        <f>AC5/AB5*100</f>
        <v>100</v>
      </c>
      <c r="AE5" s="156">
        <v>66</v>
      </c>
      <c r="AF5" s="148">
        <f>AE5/AC5*10</f>
        <v>6.6000000000000005</v>
      </c>
      <c r="AG5" s="153">
        <v>1473</v>
      </c>
      <c r="AH5" s="159">
        <v>1373</v>
      </c>
      <c r="AI5" s="165">
        <f>AH5/AG5*100</f>
        <v>93.2111337406653</v>
      </c>
      <c r="AJ5" s="159">
        <v>1403</v>
      </c>
      <c r="AK5" s="321">
        <f>AJ5/AH5*10</f>
        <v>10.21849963583394</v>
      </c>
      <c r="AL5" s="153">
        <v>750</v>
      </c>
      <c r="AM5" s="160">
        <v>750</v>
      </c>
      <c r="AN5" s="161">
        <f aca="true" t="shared" si="9" ref="AN5:AN25">AM5/AL5*100</f>
        <v>100</v>
      </c>
      <c r="AO5" s="160">
        <v>795</v>
      </c>
      <c r="AP5" s="148">
        <f>AO5/AM5*10</f>
        <v>10.600000000000001</v>
      </c>
      <c r="AQ5" s="153">
        <v>897</v>
      </c>
      <c r="AR5" s="156">
        <v>742</v>
      </c>
      <c r="AS5" s="166">
        <f aca="true" t="shared" si="10" ref="AS5:AS10">AR5/AQ5*100</f>
        <v>82.72017837235228</v>
      </c>
      <c r="AT5" s="156">
        <v>691</v>
      </c>
      <c r="AU5" s="155">
        <f aca="true" t="shared" si="11" ref="AU5:AU10">AT5/AR5*10</f>
        <v>9.31266846361186</v>
      </c>
      <c r="AV5" s="162">
        <v>0</v>
      </c>
      <c r="AW5" s="156"/>
      <c r="AX5" s="156"/>
      <c r="AY5" s="156"/>
      <c r="AZ5" s="163"/>
      <c r="BA5" s="153">
        <v>0</v>
      </c>
      <c r="BB5" s="154"/>
      <c r="BC5" s="154"/>
      <c r="BD5" s="154"/>
      <c r="BE5" s="150"/>
      <c r="BF5" s="162">
        <v>35</v>
      </c>
      <c r="BG5" s="59"/>
      <c r="BH5" s="59"/>
      <c r="BI5" s="59"/>
      <c r="BJ5" s="163"/>
      <c r="BK5" s="162">
        <v>40</v>
      </c>
      <c r="BL5" s="156">
        <v>40</v>
      </c>
      <c r="BM5" s="156"/>
      <c r="BN5" s="156">
        <v>40</v>
      </c>
      <c r="BO5" s="349"/>
      <c r="BP5" s="164">
        <v>0</v>
      </c>
      <c r="BQ5" s="59"/>
      <c r="BR5" s="59"/>
      <c r="BS5" s="59"/>
      <c r="BT5" s="60"/>
      <c r="BU5" s="164">
        <v>0</v>
      </c>
      <c r="BV5" s="59"/>
      <c r="BW5" s="59"/>
      <c r="BX5" s="59"/>
      <c r="BY5" s="60"/>
      <c r="BZ5" s="58">
        <v>0</v>
      </c>
      <c r="CA5" s="59"/>
      <c r="CB5" s="59"/>
      <c r="CC5" s="59"/>
      <c r="CD5" s="60"/>
      <c r="CE5" s="153"/>
      <c r="CF5" s="160"/>
      <c r="CG5" s="161"/>
      <c r="CH5" s="160"/>
      <c r="CI5" s="148"/>
    </row>
    <row r="6" spans="1:87" s="20" customFormat="1" ht="15.75">
      <c r="A6" s="567" t="s">
        <v>19</v>
      </c>
      <c r="B6" s="573">
        <v>549</v>
      </c>
      <c r="C6" s="374">
        <f t="shared" si="0"/>
        <v>21678</v>
      </c>
      <c r="D6" s="375">
        <f t="shared" si="1"/>
        <v>19089</v>
      </c>
      <c r="E6" s="132">
        <f t="shared" si="2"/>
        <v>88.05701632991973</v>
      </c>
      <c r="F6" s="375">
        <f t="shared" si="3"/>
        <v>31914</v>
      </c>
      <c r="G6" s="144">
        <f t="shared" si="4"/>
        <v>16.718528995756717</v>
      </c>
      <c r="H6" s="145">
        <v>5269</v>
      </c>
      <c r="I6" s="146">
        <v>5269</v>
      </c>
      <c r="J6" s="147">
        <f t="shared" si="5"/>
        <v>100</v>
      </c>
      <c r="K6" s="146">
        <v>7326</v>
      </c>
      <c r="L6" s="148">
        <f t="shared" si="6"/>
        <v>13.903966597077243</v>
      </c>
      <c r="M6" s="149">
        <v>1785</v>
      </c>
      <c r="N6" s="53">
        <v>1517</v>
      </c>
      <c r="O6" s="147">
        <f t="shared" si="7"/>
        <v>84.9859943977591</v>
      </c>
      <c r="P6" s="53">
        <v>2073</v>
      </c>
      <c r="Q6" s="366">
        <f t="shared" si="8"/>
        <v>13.665128543177323</v>
      </c>
      <c r="R6" s="151">
        <v>0</v>
      </c>
      <c r="S6" s="152"/>
      <c r="T6" s="219"/>
      <c r="U6" s="167"/>
      <c r="V6" s="221"/>
      <c r="W6" s="153">
        <v>0</v>
      </c>
      <c r="X6" s="154"/>
      <c r="Y6" s="147"/>
      <c r="Z6" s="146"/>
      <c r="AA6" s="158"/>
      <c r="AB6" s="153">
        <v>340</v>
      </c>
      <c r="AC6" s="156">
        <v>340</v>
      </c>
      <c r="AD6" s="157">
        <f>AC6/AB6*100</f>
        <v>100</v>
      </c>
      <c r="AE6" s="156">
        <v>340</v>
      </c>
      <c r="AF6" s="148">
        <f>AE6/AC6*10</f>
        <v>10</v>
      </c>
      <c r="AG6" s="153">
        <v>7949</v>
      </c>
      <c r="AH6" s="159">
        <v>6454</v>
      </c>
      <c r="AI6" s="165">
        <f aca="true" t="shared" si="12" ref="AI6:AI24">AH6/AG6*100</f>
        <v>81.19260284312492</v>
      </c>
      <c r="AJ6" s="159">
        <v>10025</v>
      </c>
      <c r="AK6" s="321">
        <f>AJ6/AH6*10</f>
        <v>15.533002788968082</v>
      </c>
      <c r="AL6" s="153">
        <v>4966</v>
      </c>
      <c r="AM6" s="160">
        <v>4906</v>
      </c>
      <c r="AN6" s="161">
        <f t="shared" si="9"/>
        <v>98.79178413209827</v>
      </c>
      <c r="AO6" s="160">
        <v>10992</v>
      </c>
      <c r="AP6" s="148">
        <f>AO6/AM6*10</f>
        <v>22.405218100285364</v>
      </c>
      <c r="AQ6" s="153">
        <v>1188</v>
      </c>
      <c r="AR6" s="156">
        <v>576</v>
      </c>
      <c r="AS6" s="166">
        <f t="shared" si="10"/>
        <v>48.484848484848484</v>
      </c>
      <c r="AT6" s="156">
        <v>1085</v>
      </c>
      <c r="AU6" s="155">
        <f t="shared" si="11"/>
        <v>18.836805555555557</v>
      </c>
      <c r="AV6" s="162">
        <v>0</v>
      </c>
      <c r="AW6" s="156"/>
      <c r="AX6" s="156"/>
      <c r="AY6" s="156"/>
      <c r="AZ6" s="163"/>
      <c r="BA6" s="153">
        <v>0</v>
      </c>
      <c r="BB6" s="154"/>
      <c r="BC6" s="154"/>
      <c r="BD6" s="154"/>
      <c r="BE6" s="150"/>
      <c r="BF6" s="162">
        <v>0</v>
      </c>
      <c r="BG6" s="59"/>
      <c r="BH6" s="59"/>
      <c r="BI6" s="59"/>
      <c r="BJ6" s="163"/>
      <c r="BK6" s="162">
        <v>73</v>
      </c>
      <c r="BL6" s="156">
        <v>27</v>
      </c>
      <c r="BM6" s="156"/>
      <c r="BN6" s="156">
        <v>73</v>
      </c>
      <c r="BO6" s="349"/>
      <c r="BP6" s="164">
        <v>0</v>
      </c>
      <c r="BQ6" s="59"/>
      <c r="BR6" s="59"/>
      <c r="BS6" s="59"/>
      <c r="BT6" s="60"/>
      <c r="BU6" s="164">
        <v>108</v>
      </c>
      <c r="BV6" s="59"/>
      <c r="BW6" s="59"/>
      <c r="BX6" s="59"/>
      <c r="BY6" s="60"/>
      <c r="BZ6" s="58">
        <v>0</v>
      </c>
      <c r="CA6" s="59"/>
      <c r="CB6" s="59"/>
      <c r="CC6" s="59"/>
      <c r="CD6" s="60"/>
      <c r="CE6" s="153"/>
      <c r="CF6" s="160"/>
      <c r="CG6" s="161"/>
      <c r="CH6" s="160"/>
      <c r="CI6" s="148"/>
    </row>
    <row r="7" spans="1:87" s="20" customFormat="1" ht="15.75">
      <c r="A7" s="567" t="s">
        <v>3</v>
      </c>
      <c r="B7" s="573">
        <v>264</v>
      </c>
      <c r="C7" s="374">
        <f t="shared" si="0"/>
        <v>6195</v>
      </c>
      <c r="D7" s="375">
        <f t="shared" si="1"/>
        <v>3725</v>
      </c>
      <c r="E7" s="132">
        <f t="shared" si="2"/>
        <v>60.129136400322835</v>
      </c>
      <c r="F7" s="375">
        <f t="shared" si="3"/>
        <v>4363</v>
      </c>
      <c r="G7" s="144">
        <f t="shared" si="4"/>
        <v>11.71275167785235</v>
      </c>
      <c r="H7" s="145">
        <v>960</v>
      </c>
      <c r="I7" s="146">
        <v>960</v>
      </c>
      <c r="J7" s="147">
        <f t="shared" si="5"/>
        <v>100</v>
      </c>
      <c r="K7" s="146">
        <v>1152</v>
      </c>
      <c r="L7" s="148">
        <f t="shared" si="6"/>
        <v>12</v>
      </c>
      <c r="M7" s="149">
        <v>250</v>
      </c>
      <c r="N7" s="53">
        <v>250</v>
      </c>
      <c r="O7" s="147">
        <f t="shared" si="7"/>
        <v>100</v>
      </c>
      <c r="P7" s="53">
        <v>206</v>
      </c>
      <c r="Q7" s="366">
        <f t="shared" si="8"/>
        <v>8.24</v>
      </c>
      <c r="R7" s="151">
        <v>80</v>
      </c>
      <c r="S7" s="152">
        <v>80</v>
      </c>
      <c r="T7" s="219">
        <f>S7/R7*100</f>
        <v>100</v>
      </c>
      <c r="U7" s="167">
        <v>96</v>
      </c>
      <c r="V7" s="221">
        <f>U7/S7*10</f>
        <v>12</v>
      </c>
      <c r="W7" s="153">
        <v>0</v>
      </c>
      <c r="X7" s="154"/>
      <c r="Y7" s="147"/>
      <c r="Z7" s="146"/>
      <c r="AA7" s="158"/>
      <c r="AB7" s="153">
        <v>0</v>
      </c>
      <c r="AC7" s="156"/>
      <c r="AD7" s="157">
        <v>0</v>
      </c>
      <c r="AE7" s="156"/>
      <c r="AF7" s="148"/>
      <c r="AG7" s="153">
        <v>1140</v>
      </c>
      <c r="AH7" s="159">
        <v>968</v>
      </c>
      <c r="AI7" s="165">
        <f t="shared" si="12"/>
        <v>84.91228070175438</v>
      </c>
      <c r="AJ7" s="159">
        <v>1161</v>
      </c>
      <c r="AK7" s="321">
        <f>AJ7/AH7*10</f>
        <v>11.99380165289256</v>
      </c>
      <c r="AL7" s="153">
        <v>770</v>
      </c>
      <c r="AM7" s="160">
        <v>522</v>
      </c>
      <c r="AN7" s="161">
        <f t="shared" si="9"/>
        <v>67.79220779220779</v>
      </c>
      <c r="AO7" s="160">
        <v>520</v>
      </c>
      <c r="AP7" s="148">
        <f>AO7/AM7*10</f>
        <v>9.961685823754788</v>
      </c>
      <c r="AQ7" s="153">
        <v>945</v>
      </c>
      <c r="AR7" s="156">
        <v>945</v>
      </c>
      <c r="AS7" s="166">
        <f t="shared" si="10"/>
        <v>100</v>
      </c>
      <c r="AT7" s="156">
        <v>1228</v>
      </c>
      <c r="AU7" s="155">
        <f t="shared" si="11"/>
        <v>12.994708994708994</v>
      </c>
      <c r="AV7" s="162">
        <v>0</v>
      </c>
      <c r="AW7" s="156"/>
      <c r="AX7" s="156"/>
      <c r="AY7" s="156"/>
      <c r="AZ7" s="163"/>
      <c r="BA7" s="153">
        <v>1300</v>
      </c>
      <c r="BB7" s="154"/>
      <c r="BC7" s="154"/>
      <c r="BD7" s="154"/>
      <c r="BE7" s="150"/>
      <c r="BF7" s="162">
        <v>650</v>
      </c>
      <c r="BG7" s="59"/>
      <c r="BH7" s="59"/>
      <c r="BI7" s="59"/>
      <c r="BJ7" s="163"/>
      <c r="BK7" s="162">
        <v>0</v>
      </c>
      <c r="BL7" s="156"/>
      <c r="BM7" s="156"/>
      <c r="BN7" s="156"/>
      <c r="BO7" s="349"/>
      <c r="BP7" s="164">
        <v>0</v>
      </c>
      <c r="BQ7" s="59"/>
      <c r="BR7" s="59"/>
      <c r="BS7" s="59"/>
      <c r="BT7" s="60"/>
      <c r="BU7" s="164">
        <v>0</v>
      </c>
      <c r="BV7" s="59"/>
      <c r="BW7" s="59"/>
      <c r="BX7" s="59"/>
      <c r="BY7" s="60"/>
      <c r="BZ7" s="58">
        <v>100</v>
      </c>
      <c r="CA7" s="59"/>
      <c r="CB7" s="59"/>
      <c r="CC7" s="59"/>
      <c r="CD7" s="60"/>
      <c r="CE7" s="153"/>
      <c r="CF7" s="160"/>
      <c r="CG7" s="161"/>
      <c r="CH7" s="160"/>
      <c r="CI7" s="148"/>
    </row>
    <row r="8" spans="1:87" s="20" customFormat="1" ht="15.75">
      <c r="A8" s="567" t="s">
        <v>4</v>
      </c>
      <c r="B8" s="573">
        <v>1086</v>
      </c>
      <c r="C8" s="374">
        <f t="shared" si="0"/>
        <v>23187</v>
      </c>
      <c r="D8" s="375">
        <f t="shared" si="1"/>
        <v>19254</v>
      </c>
      <c r="E8" s="132">
        <f t="shared" si="2"/>
        <v>83.03790917324363</v>
      </c>
      <c r="F8" s="375">
        <f t="shared" si="3"/>
        <v>39198</v>
      </c>
      <c r="G8" s="144">
        <f t="shared" si="4"/>
        <v>20.358367092552196</v>
      </c>
      <c r="H8" s="145">
        <v>9697</v>
      </c>
      <c r="I8" s="146">
        <v>8880</v>
      </c>
      <c r="J8" s="147">
        <f t="shared" si="5"/>
        <v>91.57471382901929</v>
      </c>
      <c r="K8" s="146">
        <v>14685</v>
      </c>
      <c r="L8" s="148">
        <f t="shared" si="6"/>
        <v>16.53716216216216</v>
      </c>
      <c r="M8" s="149">
        <v>100</v>
      </c>
      <c r="N8" s="53">
        <v>100</v>
      </c>
      <c r="O8" s="147">
        <f t="shared" si="7"/>
        <v>100</v>
      </c>
      <c r="P8" s="53">
        <v>100</v>
      </c>
      <c r="Q8" s="366">
        <f t="shared" si="8"/>
        <v>10</v>
      </c>
      <c r="R8" s="151">
        <v>0</v>
      </c>
      <c r="S8" s="152"/>
      <c r="T8" s="219"/>
      <c r="U8" s="167"/>
      <c r="V8" s="221"/>
      <c r="W8" s="153">
        <v>0</v>
      </c>
      <c r="X8" s="154"/>
      <c r="Y8" s="147"/>
      <c r="Z8" s="146"/>
      <c r="AA8" s="158"/>
      <c r="AB8" s="153">
        <v>444</v>
      </c>
      <c r="AC8" s="156">
        <v>216</v>
      </c>
      <c r="AD8" s="157">
        <f aca="true" t="shared" si="13" ref="AD8:AD25">AC8/AB8*100</f>
        <v>48.64864864864865</v>
      </c>
      <c r="AE8" s="156">
        <v>264</v>
      </c>
      <c r="AF8" s="148">
        <f aca="true" t="shared" si="14" ref="AF8:AF16">AE8/AC8*10</f>
        <v>12.222222222222223</v>
      </c>
      <c r="AG8" s="153">
        <v>5281</v>
      </c>
      <c r="AH8" s="159">
        <v>2808</v>
      </c>
      <c r="AI8" s="165">
        <f t="shared" si="12"/>
        <v>53.17174777504261</v>
      </c>
      <c r="AJ8" s="159">
        <v>4936</v>
      </c>
      <c r="AK8" s="321">
        <f aca="true" t="shared" si="15" ref="AK8:AK15">AJ8/AH8*10</f>
        <v>17.57834757834758</v>
      </c>
      <c r="AL8" s="153">
        <v>6382</v>
      </c>
      <c r="AM8" s="160">
        <v>6177</v>
      </c>
      <c r="AN8" s="161">
        <f t="shared" si="9"/>
        <v>96.78784080225634</v>
      </c>
      <c r="AO8" s="160">
        <v>17201</v>
      </c>
      <c r="AP8" s="148">
        <f aca="true" t="shared" si="16" ref="AP8:AP15">AO8/AM8*10</f>
        <v>27.846851222276186</v>
      </c>
      <c r="AQ8" s="153">
        <v>1243</v>
      </c>
      <c r="AR8" s="156">
        <v>1033</v>
      </c>
      <c r="AS8" s="166">
        <f t="shared" si="10"/>
        <v>83.1053901850362</v>
      </c>
      <c r="AT8" s="156">
        <v>2000</v>
      </c>
      <c r="AU8" s="155">
        <f t="shared" si="11"/>
        <v>19.36108422071636</v>
      </c>
      <c r="AV8" s="162">
        <v>0</v>
      </c>
      <c r="AW8" s="156"/>
      <c r="AX8" s="156"/>
      <c r="AY8" s="156"/>
      <c r="AZ8" s="163"/>
      <c r="BA8" s="153">
        <v>40</v>
      </c>
      <c r="BB8" s="154">
        <v>40</v>
      </c>
      <c r="BC8" s="154">
        <f>BB8/BA8*100</f>
        <v>100</v>
      </c>
      <c r="BD8" s="154">
        <v>12</v>
      </c>
      <c r="BE8" s="150">
        <f>BD8/BB8*10</f>
        <v>3</v>
      </c>
      <c r="BF8" s="162">
        <v>0</v>
      </c>
      <c r="BG8" s="59"/>
      <c r="BH8" s="59"/>
      <c r="BI8" s="59"/>
      <c r="BJ8" s="163"/>
      <c r="BK8" s="162">
        <v>0</v>
      </c>
      <c r="BL8" s="156"/>
      <c r="BM8" s="156"/>
      <c r="BN8" s="156"/>
      <c r="BO8" s="349"/>
      <c r="BP8" s="164">
        <v>0</v>
      </c>
      <c r="BQ8" s="59"/>
      <c r="BR8" s="59"/>
      <c r="BS8" s="59"/>
      <c r="BT8" s="60"/>
      <c r="BU8" s="164">
        <v>0</v>
      </c>
      <c r="BV8" s="59"/>
      <c r="BW8" s="59"/>
      <c r="BX8" s="59"/>
      <c r="BY8" s="60"/>
      <c r="BZ8" s="58">
        <v>0</v>
      </c>
      <c r="CA8" s="59"/>
      <c r="CB8" s="59"/>
      <c r="CC8" s="59"/>
      <c r="CD8" s="60"/>
      <c r="CE8" s="153"/>
      <c r="CF8" s="160"/>
      <c r="CG8" s="161"/>
      <c r="CH8" s="160"/>
      <c r="CI8" s="148"/>
    </row>
    <row r="9" spans="1:87" s="20" customFormat="1" ht="17.25" customHeight="1">
      <c r="A9" s="567" t="s">
        <v>20</v>
      </c>
      <c r="B9" s="573">
        <v>850</v>
      </c>
      <c r="C9" s="374">
        <f t="shared" si="0"/>
        <v>27080</v>
      </c>
      <c r="D9" s="375">
        <f t="shared" si="1"/>
        <v>21523</v>
      </c>
      <c r="E9" s="132">
        <f t="shared" si="2"/>
        <v>79.47932053175776</v>
      </c>
      <c r="F9" s="375">
        <f t="shared" si="3"/>
        <v>38759</v>
      </c>
      <c r="G9" s="144">
        <f t="shared" si="4"/>
        <v>18.00817729870371</v>
      </c>
      <c r="H9" s="145">
        <v>11797</v>
      </c>
      <c r="I9" s="146">
        <v>11561</v>
      </c>
      <c r="J9" s="147">
        <f t="shared" si="5"/>
        <v>97.99949139611766</v>
      </c>
      <c r="K9" s="146">
        <v>21651</v>
      </c>
      <c r="L9" s="148">
        <f t="shared" si="6"/>
        <v>18.727618718103972</v>
      </c>
      <c r="M9" s="149">
        <v>908</v>
      </c>
      <c r="N9" s="53">
        <v>908</v>
      </c>
      <c r="O9" s="147">
        <f t="shared" si="7"/>
        <v>100</v>
      </c>
      <c r="P9" s="53">
        <v>1670</v>
      </c>
      <c r="Q9" s="366">
        <f t="shared" si="8"/>
        <v>18.3920704845815</v>
      </c>
      <c r="R9" s="151">
        <v>0</v>
      </c>
      <c r="S9" s="152"/>
      <c r="T9" s="219"/>
      <c r="U9" s="167"/>
      <c r="V9" s="221"/>
      <c r="W9" s="153">
        <v>0</v>
      </c>
      <c r="X9" s="154"/>
      <c r="Y9" s="147"/>
      <c r="Z9" s="146"/>
      <c r="AA9" s="155"/>
      <c r="AB9" s="153">
        <v>797</v>
      </c>
      <c r="AC9" s="156">
        <v>797</v>
      </c>
      <c r="AD9" s="157">
        <f t="shared" si="13"/>
        <v>100</v>
      </c>
      <c r="AE9" s="156">
        <v>1529</v>
      </c>
      <c r="AF9" s="148">
        <f t="shared" si="14"/>
        <v>19.18444165621079</v>
      </c>
      <c r="AG9" s="153">
        <v>4094</v>
      </c>
      <c r="AH9" s="159">
        <v>1992</v>
      </c>
      <c r="AI9" s="165">
        <f t="shared" si="12"/>
        <v>48.65657059110894</v>
      </c>
      <c r="AJ9" s="159">
        <v>3879</v>
      </c>
      <c r="AK9" s="321">
        <f t="shared" si="15"/>
        <v>19.472891566265062</v>
      </c>
      <c r="AL9" s="153">
        <v>5314</v>
      </c>
      <c r="AM9" s="160">
        <v>4685</v>
      </c>
      <c r="AN9" s="161">
        <f t="shared" si="9"/>
        <v>88.16334211516748</v>
      </c>
      <c r="AO9" s="160">
        <v>7198</v>
      </c>
      <c r="AP9" s="148">
        <f t="shared" si="16"/>
        <v>15.36392742796158</v>
      </c>
      <c r="AQ9" s="153">
        <v>2766</v>
      </c>
      <c r="AR9" s="156">
        <v>1580</v>
      </c>
      <c r="AS9" s="166">
        <f t="shared" si="10"/>
        <v>57.12219812002892</v>
      </c>
      <c r="AT9" s="156">
        <v>2832</v>
      </c>
      <c r="AU9" s="155">
        <f t="shared" si="11"/>
        <v>17.924050632911392</v>
      </c>
      <c r="AV9" s="162">
        <v>200</v>
      </c>
      <c r="AW9" s="156"/>
      <c r="AX9" s="156"/>
      <c r="AY9" s="156"/>
      <c r="AZ9" s="163"/>
      <c r="BA9" s="153">
        <v>514</v>
      </c>
      <c r="BB9" s="154"/>
      <c r="BC9" s="154"/>
      <c r="BD9" s="154"/>
      <c r="BE9" s="150"/>
      <c r="BF9" s="162">
        <v>690</v>
      </c>
      <c r="BG9" s="59"/>
      <c r="BH9" s="59"/>
      <c r="BI9" s="59"/>
      <c r="BJ9" s="163"/>
      <c r="BK9" s="162">
        <v>0</v>
      </c>
      <c r="BL9" s="156"/>
      <c r="BM9" s="156"/>
      <c r="BN9" s="156"/>
      <c r="BO9" s="349"/>
      <c r="BP9" s="164">
        <v>0</v>
      </c>
      <c r="BQ9" s="59"/>
      <c r="BR9" s="59"/>
      <c r="BS9" s="59"/>
      <c r="BT9" s="60"/>
      <c r="BU9" s="164">
        <v>0</v>
      </c>
      <c r="BV9" s="59"/>
      <c r="BW9" s="59"/>
      <c r="BX9" s="59"/>
      <c r="BY9" s="60"/>
      <c r="BZ9" s="58">
        <v>0</v>
      </c>
      <c r="CA9" s="59"/>
      <c r="CB9" s="59"/>
      <c r="CC9" s="59"/>
      <c r="CD9" s="60"/>
      <c r="CE9" s="153"/>
      <c r="CF9" s="160"/>
      <c r="CG9" s="161"/>
      <c r="CH9" s="160"/>
      <c r="CI9" s="148"/>
    </row>
    <row r="10" spans="1:87" s="20" customFormat="1" ht="18" customHeight="1">
      <c r="A10" s="567" t="s">
        <v>5</v>
      </c>
      <c r="B10" s="573">
        <v>2411</v>
      </c>
      <c r="C10" s="374">
        <f t="shared" si="0"/>
        <v>64138</v>
      </c>
      <c r="D10" s="375">
        <f t="shared" si="1"/>
        <v>45283</v>
      </c>
      <c r="E10" s="132">
        <f t="shared" si="2"/>
        <v>70.60245096510648</v>
      </c>
      <c r="F10" s="375">
        <f t="shared" si="3"/>
        <v>70018</v>
      </c>
      <c r="G10" s="144">
        <f t="shared" si="4"/>
        <v>15.46231477596449</v>
      </c>
      <c r="H10" s="145">
        <v>28004</v>
      </c>
      <c r="I10" s="146">
        <v>25104</v>
      </c>
      <c r="J10" s="147">
        <f t="shared" si="5"/>
        <v>89.6443365233538</v>
      </c>
      <c r="K10" s="146">
        <v>33625</v>
      </c>
      <c r="L10" s="148">
        <f t="shared" si="6"/>
        <v>13.394279796048439</v>
      </c>
      <c r="M10" s="149">
        <v>54</v>
      </c>
      <c r="N10" s="53">
        <v>15</v>
      </c>
      <c r="O10" s="147">
        <f t="shared" si="7"/>
        <v>27.77777777777778</v>
      </c>
      <c r="P10" s="53">
        <v>15</v>
      </c>
      <c r="Q10" s="366">
        <f t="shared" si="8"/>
        <v>10</v>
      </c>
      <c r="R10" s="151">
        <v>0</v>
      </c>
      <c r="S10" s="152"/>
      <c r="T10" s="219"/>
      <c r="U10" s="167"/>
      <c r="V10" s="221"/>
      <c r="W10" s="153">
        <v>0</v>
      </c>
      <c r="X10" s="154"/>
      <c r="Y10" s="147"/>
      <c r="Z10" s="146"/>
      <c r="AA10" s="155"/>
      <c r="AB10" s="153">
        <v>1091</v>
      </c>
      <c r="AC10" s="156">
        <v>1091</v>
      </c>
      <c r="AD10" s="157">
        <f t="shared" si="13"/>
        <v>100</v>
      </c>
      <c r="AE10" s="156">
        <v>1110</v>
      </c>
      <c r="AF10" s="148">
        <f t="shared" si="14"/>
        <v>10.174152153987169</v>
      </c>
      <c r="AG10" s="153">
        <v>15969</v>
      </c>
      <c r="AH10" s="159">
        <v>7782</v>
      </c>
      <c r="AI10" s="165">
        <f t="shared" si="12"/>
        <v>48.73191809130189</v>
      </c>
      <c r="AJ10" s="159">
        <v>12142</v>
      </c>
      <c r="AK10" s="321">
        <f t="shared" si="15"/>
        <v>15.602672834746851</v>
      </c>
      <c r="AL10" s="153">
        <v>16091</v>
      </c>
      <c r="AM10" s="160">
        <v>11154</v>
      </c>
      <c r="AN10" s="161">
        <f t="shared" si="9"/>
        <v>69.31825243925176</v>
      </c>
      <c r="AO10" s="160">
        <v>22971</v>
      </c>
      <c r="AP10" s="148">
        <f t="shared" si="16"/>
        <v>20.594405594405597</v>
      </c>
      <c r="AQ10" s="153">
        <v>2632</v>
      </c>
      <c r="AR10" s="156">
        <v>137</v>
      </c>
      <c r="AS10" s="166">
        <f t="shared" si="10"/>
        <v>5.2051671732522795</v>
      </c>
      <c r="AT10" s="156">
        <v>155</v>
      </c>
      <c r="AU10" s="155">
        <f t="shared" si="11"/>
        <v>11.313868613138688</v>
      </c>
      <c r="AV10" s="162">
        <v>105</v>
      </c>
      <c r="AW10" s="156"/>
      <c r="AX10" s="156"/>
      <c r="AY10" s="156"/>
      <c r="AZ10" s="163"/>
      <c r="BA10" s="153">
        <v>0</v>
      </c>
      <c r="BB10" s="154"/>
      <c r="BC10" s="154"/>
      <c r="BD10" s="154"/>
      <c r="BE10" s="150"/>
      <c r="BF10" s="162">
        <v>192</v>
      </c>
      <c r="BG10" s="59"/>
      <c r="BH10" s="59"/>
      <c r="BI10" s="59"/>
      <c r="BJ10" s="163"/>
      <c r="BK10" s="162">
        <v>0</v>
      </c>
      <c r="BL10" s="156"/>
      <c r="BM10" s="156"/>
      <c r="BN10" s="156"/>
      <c r="BO10" s="349"/>
      <c r="BP10" s="164">
        <v>0</v>
      </c>
      <c r="BQ10" s="59"/>
      <c r="BR10" s="59"/>
      <c r="BS10" s="59"/>
      <c r="BT10" s="60"/>
      <c r="BU10" s="164">
        <v>0</v>
      </c>
      <c r="BV10" s="59"/>
      <c r="BW10" s="59"/>
      <c r="BX10" s="59"/>
      <c r="BY10" s="60"/>
      <c r="BZ10" s="58">
        <v>0</v>
      </c>
      <c r="CA10" s="59"/>
      <c r="CB10" s="59"/>
      <c r="CC10" s="59"/>
      <c r="CD10" s="60"/>
      <c r="CE10" s="153"/>
      <c r="CF10" s="160"/>
      <c r="CG10" s="161"/>
      <c r="CH10" s="160"/>
      <c r="CI10" s="148"/>
    </row>
    <row r="11" spans="1:87" s="20" customFormat="1" ht="16.5" customHeight="1">
      <c r="A11" s="567" t="s">
        <v>6</v>
      </c>
      <c r="B11" s="573">
        <v>2323</v>
      </c>
      <c r="C11" s="376">
        <f t="shared" si="0"/>
        <v>75768</v>
      </c>
      <c r="D11" s="377">
        <f t="shared" si="1"/>
        <v>57250</v>
      </c>
      <c r="E11" s="362">
        <f t="shared" si="2"/>
        <v>75.55960299862738</v>
      </c>
      <c r="F11" s="377">
        <f t="shared" si="3"/>
        <v>136140</v>
      </c>
      <c r="G11" s="363">
        <f t="shared" si="4"/>
        <v>23.779912663755457</v>
      </c>
      <c r="H11" s="145">
        <v>32670</v>
      </c>
      <c r="I11" s="146">
        <v>28337</v>
      </c>
      <c r="J11" s="147">
        <f t="shared" si="5"/>
        <v>86.73706764615855</v>
      </c>
      <c r="K11" s="146">
        <v>68643</v>
      </c>
      <c r="L11" s="148">
        <f t="shared" si="6"/>
        <v>24.223806330945408</v>
      </c>
      <c r="M11" s="149">
        <v>1653</v>
      </c>
      <c r="N11" s="53">
        <v>1653</v>
      </c>
      <c r="O11" s="147">
        <f t="shared" si="7"/>
        <v>100</v>
      </c>
      <c r="P11" s="53">
        <v>4641</v>
      </c>
      <c r="Q11" s="366">
        <f t="shared" si="8"/>
        <v>28.076225045372052</v>
      </c>
      <c r="R11" s="151">
        <v>0</v>
      </c>
      <c r="S11" s="152"/>
      <c r="T11" s="219"/>
      <c r="U11" s="167"/>
      <c r="V11" s="221"/>
      <c r="W11" s="153">
        <v>0</v>
      </c>
      <c r="X11" s="154"/>
      <c r="Y11" s="147"/>
      <c r="Z11" s="146"/>
      <c r="AA11" s="155"/>
      <c r="AB11" s="153">
        <v>2427</v>
      </c>
      <c r="AC11" s="156">
        <v>1644</v>
      </c>
      <c r="AD11" s="157">
        <f t="shared" si="13"/>
        <v>67.7379480840544</v>
      </c>
      <c r="AE11" s="156">
        <v>2117</v>
      </c>
      <c r="AF11" s="148">
        <f t="shared" si="14"/>
        <v>12.877128953771289</v>
      </c>
      <c r="AG11" s="153">
        <v>11709</v>
      </c>
      <c r="AH11" s="159">
        <v>7560</v>
      </c>
      <c r="AI11" s="165">
        <f t="shared" si="12"/>
        <v>64.56571867794004</v>
      </c>
      <c r="AJ11" s="159">
        <v>17341</v>
      </c>
      <c r="AK11" s="321">
        <f t="shared" si="15"/>
        <v>22.93783068783069</v>
      </c>
      <c r="AL11" s="153">
        <v>24180</v>
      </c>
      <c r="AM11" s="160">
        <v>16243</v>
      </c>
      <c r="AN11" s="161">
        <f t="shared" si="9"/>
        <v>67.17535153019024</v>
      </c>
      <c r="AO11" s="160">
        <v>39697</v>
      </c>
      <c r="AP11" s="148">
        <f t="shared" si="16"/>
        <v>24.439450840362</v>
      </c>
      <c r="AQ11" s="153">
        <v>2332</v>
      </c>
      <c r="AR11" s="156">
        <v>1813</v>
      </c>
      <c r="AS11" s="166">
        <f aca="true" t="shared" si="17" ref="AS11:AS19">AR11/AQ11*100</f>
        <v>77.74442538593482</v>
      </c>
      <c r="AT11" s="156">
        <v>3701</v>
      </c>
      <c r="AU11" s="155">
        <f aca="true" t="shared" si="18" ref="AU11:AU19">AT11/AR11*10</f>
        <v>20.41367898510756</v>
      </c>
      <c r="AV11" s="162">
        <v>185</v>
      </c>
      <c r="AW11" s="156"/>
      <c r="AX11" s="156"/>
      <c r="AY11" s="156"/>
      <c r="AZ11" s="163"/>
      <c r="BA11" s="153">
        <v>382</v>
      </c>
      <c r="BB11" s="154"/>
      <c r="BC11" s="154"/>
      <c r="BD11" s="154"/>
      <c r="BE11" s="150"/>
      <c r="BF11" s="162">
        <v>210</v>
      </c>
      <c r="BG11" s="59"/>
      <c r="BH11" s="59"/>
      <c r="BI11" s="59"/>
      <c r="BJ11" s="163"/>
      <c r="BK11" s="162">
        <v>0</v>
      </c>
      <c r="BL11" s="156"/>
      <c r="BM11" s="156"/>
      <c r="BN11" s="156"/>
      <c r="BO11" s="349"/>
      <c r="BP11" s="164">
        <v>0</v>
      </c>
      <c r="BQ11" s="59"/>
      <c r="BR11" s="59"/>
      <c r="BS11" s="59"/>
      <c r="BT11" s="60"/>
      <c r="BU11" s="164">
        <v>20</v>
      </c>
      <c r="BV11" s="59"/>
      <c r="BW11" s="59"/>
      <c r="BX11" s="59"/>
      <c r="BY11" s="60"/>
      <c r="BZ11" s="58">
        <v>0</v>
      </c>
      <c r="CA11" s="167"/>
      <c r="CB11" s="167"/>
      <c r="CC11" s="167"/>
      <c r="CD11" s="168"/>
      <c r="CE11" s="153"/>
      <c r="CF11" s="160"/>
      <c r="CG11" s="161"/>
      <c r="CH11" s="160"/>
      <c r="CI11" s="148"/>
    </row>
    <row r="12" spans="1:87" s="20" customFormat="1" ht="16.5" customHeight="1">
      <c r="A12" s="567" t="s">
        <v>7</v>
      </c>
      <c r="B12" s="573">
        <v>479</v>
      </c>
      <c r="C12" s="374">
        <f t="shared" si="0"/>
        <v>17726</v>
      </c>
      <c r="D12" s="375">
        <f t="shared" si="1"/>
        <v>16820</v>
      </c>
      <c r="E12" s="132">
        <f t="shared" si="2"/>
        <v>94.8888638158637</v>
      </c>
      <c r="F12" s="375">
        <f t="shared" si="3"/>
        <v>20093</v>
      </c>
      <c r="G12" s="144">
        <f t="shared" si="4"/>
        <v>11.945897740784782</v>
      </c>
      <c r="H12" s="145">
        <v>11057</v>
      </c>
      <c r="I12" s="146">
        <v>11057</v>
      </c>
      <c r="J12" s="147">
        <f t="shared" si="5"/>
        <v>100</v>
      </c>
      <c r="K12" s="146">
        <v>13504</v>
      </c>
      <c r="L12" s="148">
        <f t="shared" si="6"/>
        <v>12.213077688342226</v>
      </c>
      <c r="M12" s="149">
        <v>330</v>
      </c>
      <c r="N12" s="53">
        <v>330</v>
      </c>
      <c r="O12" s="147">
        <f t="shared" si="7"/>
        <v>100</v>
      </c>
      <c r="P12" s="53">
        <v>231</v>
      </c>
      <c r="Q12" s="366">
        <f t="shared" si="8"/>
        <v>7</v>
      </c>
      <c r="R12" s="151">
        <v>0</v>
      </c>
      <c r="S12" s="152"/>
      <c r="T12" s="219"/>
      <c r="U12" s="167"/>
      <c r="V12" s="221"/>
      <c r="W12" s="153">
        <v>0</v>
      </c>
      <c r="X12" s="154"/>
      <c r="Y12" s="147"/>
      <c r="Z12" s="169"/>
      <c r="AA12" s="155"/>
      <c r="AB12" s="153">
        <v>565</v>
      </c>
      <c r="AC12" s="156">
        <v>565</v>
      </c>
      <c r="AD12" s="157">
        <f t="shared" si="13"/>
        <v>100</v>
      </c>
      <c r="AE12" s="156">
        <v>875</v>
      </c>
      <c r="AF12" s="148">
        <f t="shared" si="14"/>
        <v>15.486725663716815</v>
      </c>
      <c r="AG12" s="153">
        <v>3158</v>
      </c>
      <c r="AH12" s="170">
        <v>3123</v>
      </c>
      <c r="AI12" s="165">
        <f t="shared" si="12"/>
        <v>98.89170360987967</v>
      </c>
      <c r="AJ12" s="170">
        <v>3427</v>
      </c>
      <c r="AK12" s="321">
        <f t="shared" si="15"/>
        <v>10.973422990714056</v>
      </c>
      <c r="AL12" s="153">
        <v>1178</v>
      </c>
      <c r="AM12" s="152">
        <v>1178</v>
      </c>
      <c r="AN12" s="161">
        <f t="shared" si="9"/>
        <v>100</v>
      </c>
      <c r="AO12" s="152">
        <v>1550</v>
      </c>
      <c r="AP12" s="148">
        <f t="shared" si="16"/>
        <v>13.157894736842106</v>
      </c>
      <c r="AQ12" s="153">
        <v>687</v>
      </c>
      <c r="AR12" s="156">
        <v>567</v>
      </c>
      <c r="AS12" s="166">
        <f t="shared" si="17"/>
        <v>82.53275109170306</v>
      </c>
      <c r="AT12" s="156">
        <v>506</v>
      </c>
      <c r="AU12" s="155">
        <f t="shared" si="18"/>
        <v>8.92416225749559</v>
      </c>
      <c r="AV12" s="162">
        <v>341</v>
      </c>
      <c r="AW12" s="166"/>
      <c r="AX12" s="166"/>
      <c r="AY12" s="166"/>
      <c r="AZ12" s="144"/>
      <c r="BA12" s="153">
        <v>100</v>
      </c>
      <c r="BB12" s="154"/>
      <c r="BC12" s="154"/>
      <c r="BD12" s="154"/>
      <c r="BE12" s="144"/>
      <c r="BF12" s="162">
        <v>157</v>
      </c>
      <c r="BG12" s="167"/>
      <c r="BH12" s="59"/>
      <c r="BI12" s="167"/>
      <c r="BJ12" s="163"/>
      <c r="BK12" s="162">
        <v>0</v>
      </c>
      <c r="BL12" s="166"/>
      <c r="BM12" s="166"/>
      <c r="BN12" s="166"/>
      <c r="BO12" s="321"/>
      <c r="BP12" s="171">
        <v>153</v>
      </c>
      <c r="BQ12" s="167"/>
      <c r="BR12" s="167"/>
      <c r="BS12" s="167"/>
      <c r="BT12" s="168"/>
      <c r="BU12" s="171">
        <v>0</v>
      </c>
      <c r="BV12" s="167"/>
      <c r="BW12" s="167"/>
      <c r="BX12" s="167"/>
      <c r="BY12" s="168"/>
      <c r="BZ12" s="58">
        <v>0</v>
      </c>
      <c r="CA12" s="167"/>
      <c r="CB12" s="167"/>
      <c r="CC12" s="167"/>
      <c r="CD12" s="168"/>
      <c r="CE12" s="153"/>
      <c r="CF12" s="152"/>
      <c r="CG12" s="161"/>
      <c r="CH12" s="152"/>
      <c r="CI12" s="148"/>
    </row>
    <row r="13" spans="1:87" s="20" customFormat="1" ht="17.25" customHeight="1">
      <c r="A13" s="567" t="s">
        <v>8</v>
      </c>
      <c r="B13" s="573">
        <v>723</v>
      </c>
      <c r="C13" s="374">
        <f t="shared" si="0"/>
        <v>31619</v>
      </c>
      <c r="D13" s="375">
        <f t="shared" si="1"/>
        <v>22793</v>
      </c>
      <c r="E13" s="132">
        <f t="shared" si="2"/>
        <v>72.08640374458395</v>
      </c>
      <c r="F13" s="375">
        <f t="shared" si="3"/>
        <v>61426</v>
      </c>
      <c r="G13" s="144">
        <f t="shared" si="4"/>
        <v>26.94950204010003</v>
      </c>
      <c r="H13" s="145">
        <v>14653</v>
      </c>
      <c r="I13" s="146">
        <v>12774</v>
      </c>
      <c r="J13" s="147">
        <f t="shared" si="5"/>
        <v>87.17668736777452</v>
      </c>
      <c r="K13" s="146">
        <v>35230</v>
      </c>
      <c r="L13" s="148">
        <f t="shared" si="6"/>
        <v>27.579458274620322</v>
      </c>
      <c r="M13" s="149">
        <v>114</v>
      </c>
      <c r="N13" s="53">
        <v>34</v>
      </c>
      <c r="O13" s="147">
        <f t="shared" si="7"/>
        <v>29.82456140350877</v>
      </c>
      <c r="P13" s="53">
        <v>44</v>
      </c>
      <c r="Q13" s="366">
        <f t="shared" si="8"/>
        <v>12.941176470588236</v>
      </c>
      <c r="R13" s="151">
        <v>0</v>
      </c>
      <c r="S13" s="152"/>
      <c r="T13" s="219"/>
      <c r="U13" s="167"/>
      <c r="V13" s="221"/>
      <c r="W13" s="153">
        <v>36</v>
      </c>
      <c r="X13" s="154">
        <v>36</v>
      </c>
      <c r="Y13" s="157">
        <f>X13/W13*100</f>
        <v>100</v>
      </c>
      <c r="Z13" s="154">
        <v>75</v>
      </c>
      <c r="AA13" s="155">
        <f>Z13/X13*10</f>
        <v>20.833333333333336</v>
      </c>
      <c r="AB13" s="153">
        <v>1570</v>
      </c>
      <c r="AC13" s="156">
        <v>1468</v>
      </c>
      <c r="AD13" s="157">
        <f t="shared" si="13"/>
        <v>93.5031847133758</v>
      </c>
      <c r="AE13" s="156">
        <v>2767</v>
      </c>
      <c r="AF13" s="148">
        <f t="shared" si="14"/>
        <v>18.84877384196185</v>
      </c>
      <c r="AG13" s="153">
        <v>5221</v>
      </c>
      <c r="AH13" s="170">
        <v>1390</v>
      </c>
      <c r="AI13" s="165">
        <f t="shared" si="12"/>
        <v>26.62325225052672</v>
      </c>
      <c r="AJ13" s="170">
        <v>3820</v>
      </c>
      <c r="AK13" s="321">
        <f t="shared" si="15"/>
        <v>27.482014388489205</v>
      </c>
      <c r="AL13" s="153">
        <v>8234</v>
      </c>
      <c r="AM13" s="152">
        <v>6845</v>
      </c>
      <c r="AN13" s="161">
        <f t="shared" si="9"/>
        <v>83.13092057323294</v>
      </c>
      <c r="AO13" s="152">
        <v>19071</v>
      </c>
      <c r="AP13" s="148">
        <f t="shared" si="16"/>
        <v>27.861212563915267</v>
      </c>
      <c r="AQ13" s="153">
        <v>246</v>
      </c>
      <c r="AR13" s="156">
        <v>246</v>
      </c>
      <c r="AS13" s="166">
        <f t="shared" si="17"/>
        <v>100</v>
      </c>
      <c r="AT13" s="156">
        <v>419</v>
      </c>
      <c r="AU13" s="155">
        <f t="shared" si="18"/>
        <v>17.032520325203254</v>
      </c>
      <c r="AV13" s="162">
        <v>1395</v>
      </c>
      <c r="AW13" s="166"/>
      <c r="AX13" s="166"/>
      <c r="AY13" s="166"/>
      <c r="AZ13" s="144"/>
      <c r="BA13" s="153"/>
      <c r="BB13" s="154"/>
      <c r="BC13" s="154"/>
      <c r="BD13" s="154"/>
      <c r="BE13" s="144"/>
      <c r="BF13" s="162">
        <v>150</v>
      </c>
      <c r="BG13" s="167"/>
      <c r="BH13" s="59"/>
      <c r="BI13" s="167"/>
      <c r="BJ13" s="163"/>
      <c r="BK13" s="162">
        <v>0</v>
      </c>
      <c r="BL13" s="166"/>
      <c r="BM13" s="166"/>
      <c r="BN13" s="166"/>
      <c r="BO13" s="321"/>
      <c r="BP13" s="171">
        <v>0</v>
      </c>
      <c r="BQ13" s="167"/>
      <c r="BR13" s="167"/>
      <c r="BS13" s="167"/>
      <c r="BT13" s="168"/>
      <c r="BU13" s="171">
        <v>0</v>
      </c>
      <c r="BV13" s="167"/>
      <c r="BW13" s="167"/>
      <c r="BX13" s="167"/>
      <c r="BY13" s="168"/>
      <c r="BZ13" s="58">
        <v>0</v>
      </c>
      <c r="CA13" s="167"/>
      <c r="CB13" s="167"/>
      <c r="CC13" s="167"/>
      <c r="CD13" s="168"/>
      <c r="CE13" s="153"/>
      <c r="CF13" s="152"/>
      <c r="CG13" s="161"/>
      <c r="CH13" s="152"/>
      <c r="CI13" s="148"/>
    </row>
    <row r="14" spans="1:87" s="20" customFormat="1" ht="18" customHeight="1">
      <c r="A14" s="567" t="s">
        <v>9</v>
      </c>
      <c r="B14" s="573"/>
      <c r="C14" s="374">
        <f t="shared" si="0"/>
        <v>17880</v>
      </c>
      <c r="D14" s="375">
        <f t="shared" si="1"/>
        <v>16348</v>
      </c>
      <c r="E14" s="132">
        <f t="shared" si="2"/>
        <v>91.4317673378076</v>
      </c>
      <c r="F14" s="375">
        <f t="shared" si="3"/>
        <v>36877</v>
      </c>
      <c r="G14" s="144">
        <f t="shared" si="4"/>
        <v>22.55749938830438</v>
      </c>
      <c r="H14" s="145">
        <v>10184</v>
      </c>
      <c r="I14" s="146">
        <v>10184</v>
      </c>
      <c r="J14" s="147">
        <f t="shared" si="5"/>
        <v>100</v>
      </c>
      <c r="K14" s="146">
        <v>25688</v>
      </c>
      <c r="L14" s="148">
        <f t="shared" si="6"/>
        <v>25.223880597014926</v>
      </c>
      <c r="M14" s="149">
        <v>580</v>
      </c>
      <c r="N14" s="53">
        <v>580</v>
      </c>
      <c r="O14" s="147">
        <f t="shared" si="7"/>
        <v>100</v>
      </c>
      <c r="P14" s="53">
        <v>1490</v>
      </c>
      <c r="Q14" s="366">
        <f t="shared" si="8"/>
        <v>25.689655172413794</v>
      </c>
      <c r="R14" s="151">
        <v>0</v>
      </c>
      <c r="S14" s="152"/>
      <c r="T14" s="219"/>
      <c r="U14" s="167"/>
      <c r="V14" s="221"/>
      <c r="W14" s="153">
        <v>10</v>
      </c>
      <c r="X14" s="154">
        <v>10</v>
      </c>
      <c r="Y14" s="157">
        <f>X14/W14*100</f>
        <v>100</v>
      </c>
      <c r="Z14" s="322">
        <v>15</v>
      </c>
      <c r="AA14" s="155">
        <f>Z14/X14*10</f>
        <v>15</v>
      </c>
      <c r="AB14" s="153">
        <v>90</v>
      </c>
      <c r="AC14" s="156">
        <v>90</v>
      </c>
      <c r="AD14" s="157">
        <f t="shared" si="13"/>
        <v>100</v>
      </c>
      <c r="AE14" s="166">
        <v>90</v>
      </c>
      <c r="AF14" s="148">
        <f t="shared" si="14"/>
        <v>10</v>
      </c>
      <c r="AG14" s="153">
        <v>154</v>
      </c>
      <c r="AH14" s="170">
        <v>154</v>
      </c>
      <c r="AI14" s="165">
        <f t="shared" si="12"/>
        <v>100</v>
      </c>
      <c r="AJ14" s="170">
        <v>385</v>
      </c>
      <c r="AK14" s="321">
        <f t="shared" si="15"/>
        <v>25</v>
      </c>
      <c r="AL14" s="153">
        <v>4892</v>
      </c>
      <c r="AM14" s="152">
        <v>4892</v>
      </c>
      <c r="AN14" s="161">
        <f t="shared" si="9"/>
        <v>100</v>
      </c>
      <c r="AO14" s="152">
        <v>8639</v>
      </c>
      <c r="AP14" s="148">
        <f t="shared" si="16"/>
        <v>17.659443990188063</v>
      </c>
      <c r="AQ14" s="153">
        <v>1069</v>
      </c>
      <c r="AR14" s="156">
        <v>438</v>
      </c>
      <c r="AS14" s="166">
        <f t="shared" si="17"/>
        <v>40.97287184284378</v>
      </c>
      <c r="AT14" s="156">
        <v>570</v>
      </c>
      <c r="AU14" s="155">
        <f t="shared" si="18"/>
        <v>13.013698630136988</v>
      </c>
      <c r="AV14" s="162">
        <v>122</v>
      </c>
      <c r="AW14" s="166"/>
      <c r="AX14" s="166"/>
      <c r="AY14" s="166"/>
      <c r="AZ14" s="144"/>
      <c r="BA14" s="153">
        <v>779</v>
      </c>
      <c r="BB14" s="154"/>
      <c r="BC14" s="154"/>
      <c r="BD14" s="154"/>
      <c r="BE14" s="144"/>
      <c r="BF14" s="162">
        <v>0</v>
      </c>
      <c r="BG14" s="167"/>
      <c r="BH14" s="59"/>
      <c r="BI14" s="167"/>
      <c r="BJ14" s="163"/>
      <c r="BK14" s="162">
        <v>0</v>
      </c>
      <c r="BL14" s="166"/>
      <c r="BM14" s="166"/>
      <c r="BN14" s="166"/>
      <c r="BO14" s="321"/>
      <c r="BP14" s="171">
        <v>0</v>
      </c>
      <c r="BQ14" s="167"/>
      <c r="BR14" s="167"/>
      <c r="BS14" s="167"/>
      <c r="BT14" s="168"/>
      <c r="BU14" s="171">
        <v>0</v>
      </c>
      <c r="BV14" s="167"/>
      <c r="BW14" s="167"/>
      <c r="BX14" s="167"/>
      <c r="BY14" s="168"/>
      <c r="BZ14" s="58">
        <v>0</v>
      </c>
      <c r="CA14" s="167"/>
      <c r="CB14" s="167"/>
      <c r="CC14" s="167"/>
      <c r="CD14" s="168"/>
      <c r="CE14" s="153"/>
      <c r="CF14" s="152"/>
      <c r="CG14" s="161"/>
      <c r="CH14" s="152"/>
      <c r="CI14" s="148"/>
    </row>
    <row r="15" spans="1:87" s="20" customFormat="1" ht="15.75">
      <c r="A15" s="567" t="s">
        <v>10</v>
      </c>
      <c r="B15" s="573">
        <v>222</v>
      </c>
      <c r="C15" s="374">
        <f t="shared" si="0"/>
        <v>13329</v>
      </c>
      <c r="D15" s="375">
        <f t="shared" si="1"/>
        <v>11526</v>
      </c>
      <c r="E15" s="132">
        <f t="shared" si="2"/>
        <v>86.47310375872158</v>
      </c>
      <c r="F15" s="375">
        <f t="shared" si="3"/>
        <v>12796</v>
      </c>
      <c r="G15" s="144">
        <f t="shared" si="4"/>
        <v>11.101856671872287</v>
      </c>
      <c r="H15" s="145">
        <v>8406</v>
      </c>
      <c r="I15" s="146">
        <v>8406</v>
      </c>
      <c r="J15" s="147">
        <f t="shared" si="5"/>
        <v>100</v>
      </c>
      <c r="K15" s="146">
        <v>9750</v>
      </c>
      <c r="L15" s="148">
        <f t="shared" si="6"/>
        <v>11.598857958600998</v>
      </c>
      <c r="M15" s="149">
        <v>410</v>
      </c>
      <c r="N15" s="53">
        <v>410</v>
      </c>
      <c r="O15" s="147">
        <f t="shared" si="7"/>
        <v>100</v>
      </c>
      <c r="P15" s="53">
        <v>750</v>
      </c>
      <c r="Q15" s="366">
        <f t="shared" si="8"/>
        <v>18.29268292682927</v>
      </c>
      <c r="R15" s="151">
        <v>0</v>
      </c>
      <c r="S15" s="152"/>
      <c r="T15" s="219"/>
      <c r="U15" s="167"/>
      <c r="V15" s="221"/>
      <c r="W15" s="153">
        <v>90</v>
      </c>
      <c r="X15" s="154">
        <v>90</v>
      </c>
      <c r="Y15" s="157">
        <f>X15/W15*100</f>
        <v>100</v>
      </c>
      <c r="Z15" s="154">
        <v>99</v>
      </c>
      <c r="AA15" s="155">
        <f>Z15/X15*10</f>
        <v>11</v>
      </c>
      <c r="AB15" s="153">
        <v>410</v>
      </c>
      <c r="AC15" s="156">
        <v>410</v>
      </c>
      <c r="AD15" s="157">
        <f t="shared" si="13"/>
        <v>100</v>
      </c>
      <c r="AE15" s="156">
        <v>340</v>
      </c>
      <c r="AF15" s="148">
        <f t="shared" si="14"/>
        <v>8.292682926829269</v>
      </c>
      <c r="AG15" s="153">
        <v>487</v>
      </c>
      <c r="AH15" s="170">
        <v>40</v>
      </c>
      <c r="AI15" s="165">
        <f t="shared" si="12"/>
        <v>8.213552361396303</v>
      </c>
      <c r="AJ15" s="170">
        <v>34</v>
      </c>
      <c r="AK15" s="321">
        <f t="shared" si="15"/>
        <v>8.5</v>
      </c>
      <c r="AL15" s="153">
        <v>1015</v>
      </c>
      <c r="AM15" s="152">
        <v>980</v>
      </c>
      <c r="AN15" s="161">
        <f t="shared" si="9"/>
        <v>96.55172413793103</v>
      </c>
      <c r="AO15" s="152">
        <v>931</v>
      </c>
      <c r="AP15" s="148">
        <f t="shared" si="16"/>
        <v>9.5</v>
      </c>
      <c r="AQ15" s="153">
        <v>1772</v>
      </c>
      <c r="AR15" s="156">
        <v>1190</v>
      </c>
      <c r="AS15" s="166">
        <f t="shared" si="17"/>
        <v>67.15575620767494</v>
      </c>
      <c r="AT15" s="156">
        <v>892</v>
      </c>
      <c r="AU15" s="155">
        <f t="shared" si="18"/>
        <v>7.495798319327731</v>
      </c>
      <c r="AV15" s="162">
        <v>129</v>
      </c>
      <c r="AW15" s="166"/>
      <c r="AX15" s="166"/>
      <c r="AY15" s="166"/>
      <c r="AZ15" s="144"/>
      <c r="BA15" s="153">
        <v>440</v>
      </c>
      <c r="BB15" s="154"/>
      <c r="BC15" s="154"/>
      <c r="BD15" s="154"/>
      <c r="BE15" s="144"/>
      <c r="BF15" s="162">
        <v>0</v>
      </c>
      <c r="BG15" s="167"/>
      <c r="BH15" s="59"/>
      <c r="BI15" s="167"/>
      <c r="BJ15" s="163"/>
      <c r="BK15" s="162">
        <v>0</v>
      </c>
      <c r="BL15" s="166"/>
      <c r="BM15" s="166"/>
      <c r="BN15" s="166"/>
      <c r="BO15" s="321"/>
      <c r="BP15" s="171">
        <v>90</v>
      </c>
      <c r="BQ15" s="167"/>
      <c r="BR15" s="167"/>
      <c r="BS15" s="167"/>
      <c r="BT15" s="168"/>
      <c r="BU15" s="171">
        <v>80</v>
      </c>
      <c r="BV15" s="167"/>
      <c r="BW15" s="167"/>
      <c r="BX15" s="167"/>
      <c r="BY15" s="168"/>
      <c r="BZ15" s="58">
        <v>0</v>
      </c>
      <c r="CA15" s="167"/>
      <c r="CB15" s="167"/>
      <c r="CC15" s="167"/>
      <c r="CD15" s="168"/>
      <c r="CE15" s="153"/>
      <c r="CF15" s="152"/>
      <c r="CG15" s="161"/>
      <c r="CH15" s="152"/>
      <c r="CI15" s="148"/>
    </row>
    <row r="16" spans="1:87" s="20" customFormat="1" ht="15.75">
      <c r="A16" s="567" t="s">
        <v>21</v>
      </c>
      <c r="B16" s="573">
        <v>1399</v>
      </c>
      <c r="C16" s="374">
        <f t="shared" si="0"/>
        <v>29740</v>
      </c>
      <c r="D16" s="375">
        <f t="shared" si="1"/>
        <v>24824</v>
      </c>
      <c r="E16" s="132">
        <f t="shared" si="2"/>
        <v>83.47007397444519</v>
      </c>
      <c r="F16" s="375">
        <f t="shared" si="3"/>
        <v>45496</v>
      </c>
      <c r="G16" s="144">
        <f t="shared" si="4"/>
        <v>18.327425072510476</v>
      </c>
      <c r="H16" s="145">
        <v>14934</v>
      </c>
      <c r="I16" s="146">
        <v>13710</v>
      </c>
      <c r="J16" s="147">
        <f t="shared" si="5"/>
        <v>91.8039373242266</v>
      </c>
      <c r="K16" s="146">
        <v>28896</v>
      </c>
      <c r="L16" s="148">
        <f t="shared" si="6"/>
        <v>21.076586433260395</v>
      </c>
      <c r="M16" s="149">
        <v>0</v>
      </c>
      <c r="N16" s="53"/>
      <c r="O16" s="147"/>
      <c r="P16" s="53"/>
      <c r="Q16" s="366"/>
      <c r="R16" s="151">
        <v>0</v>
      </c>
      <c r="S16" s="152"/>
      <c r="T16" s="219"/>
      <c r="U16" s="167"/>
      <c r="V16" s="221"/>
      <c r="W16" s="153">
        <v>0</v>
      </c>
      <c r="X16" s="154"/>
      <c r="Y16" s="147"/>
      <c r="Z16" s="169"/>
      <c r="AA16" s="155"/>
      <c r="AB16" s="153">
        <v>170</v>
      </c>
      <c r="AC16" s="167">
        <v>150</v>
      </c>
      <c r="AD16" s="157">
        <f t="shared" si="13"/>
        <v>88.23529411764706</v>
      </c>
      <c r="AE16" s="156">
        <v>120</v>
      </c>
      <c r="AF16" s="148">
        <f t="shared" si="14"/>
        <v>8</v>
      </c>
      <c r="AG16" s="153">
        <v>500</v>
      </c>
      <c r="AH16" s="170"/>
      <c r="AI16" s="165">
        <f t="shared" si="12"/>
        <v>0</v>
      </c>
      <c r="AJ16" s="170"/>
      <c r="AK16" s="321"/>
      <c r="AL16" s="153">
        <v>12571</v>
      </c>
      <c r="AM16" s="152">
        <v>9854</v>
      </c>
      <c r="AN16" s="161">
        <f t="shared" si="9"/>
        <v>78.38676318510859</v>
      </c>
      <c r="AO16" s="152">
        <v>15277</v>
      </c>
      <c r="AP16" s="148">
        <f aca="true" t="shared" si="19" ref="AP16:AP25">AO16/AM16*10</f>
        <v>15.503348893850212</v>
      </c>
      <c r="AQ16" s="153">
        <v>1470</v>
      </c>
      <c r="AR16" s="156">
        <v>1060</v>
      </c>
      <c r="AS16" s="166">
        <f t="shared" si="17"/>
        <v>72.10884353741497</v>
      </c>
      <c r="AT16" s="156">
        <v>1128</v>
      </c>
      <c r="AU16" s="155">
        <f t="shared" si="18"/>
        <v>10.641509433962264</v>
      </c>
      <c r="AV16" s="162">
        <v>0</v>
      </c>
      <c r="AW16" s="166"/>
      <c r="AX16" s="166"/>
      <c r="AY16" s="166"/>
      <c r="AZ16" s="144"/>
      <c r="BA16" s="153">
        <v>0</v>
      </c>
      <c r="BB16" s="154"/>
      <c r="BC16" s="154"/>
      <c r="BD16" s="154"/>
      <c r="BE16" s="144"/>
      <c r="BF16" s="162">
        <v>95</v>
      </c>
      <c r="BG16" s="167">
        <v>50</v>
      </c>
      <c r="BH16" s="59">
        <f>BG16/BF16*100</f>
        <v>52.63157894736842</v>
      </c>
      <c r="BI16" s="167">
        <v>75</v>
      </c>
      <c r="BJ16" s="150">
        <f>BI16/BG16*10</f>
        <v>15</v>
      </c>
      <c r="BK16" s="162">
        <v>0</v>
      </c>
      <c r="BL16" s="166"/>
      <c r="BM16" s="166"/>
      <c r="BN16" s="166"/>
      <c r="BO16" s="321"/>
      <c r="BP16" s="171">
        <v>0</v>
      </c>
      <c r="BQ16" s="167"/>
      <c r="BR16" s="167"/>
      <c r="BS16" s="167"/>
      <c r="BT16" s="168"/>
      <c r="BU16" s="171">
        <v>0</v>
      </c>
      <c r="BV16" s="167"/>
      <c r="BW16" s="167"/>
      <c r="BX16" s="167"/>
      <c r="BY16" s="168"/>
      <c r="BZ16" s="58">
        <v>0</v>
      </c>
      <c r="CA16" s="167"/>
      <c r="CB16" s="167"/>
      <c r="CC16" s="167"/>
      <c r="CD16" s="168"/>
      <c r="CE16" s="153"/>
      <c r="CF16" s="152"/>
      <c r="CG16" s="161"/>
      <c r="CH16" s="152"/>
      <c r="CI16" s="148"/>
    </row>
    <row r="17" spans="1:87" s="20" customFormat="1" ht="15.75">
      <c r="A17" s="567" t="s">
        <v>11</v>
      </c>
      <c r="B17" s="573">
        <v>385</v>
      </c>
      <c r="C17" s="374">
        <f t="shared" si="0"/>
        <v>15986</v>
      </c>
      <c r="D17" s="375">
        <f t="shared" si="1"/>
        <v>9805</v>
      </c>
      <c r="E17" s="132">
        <f t="shared" si="2"/>
        <v>61.33491805329664</v>
      </c>
      <c r="F17" s="375">
        <f t="shared" si="3"/>
        <v>11229</v>
      </c>
      <c r="G17" s="144">
        <f t="shared" si="4"/>
        <v>11.452320244773075</v>
      </c>
      <c r="H17" s="145">
        <v>5962</v>
      </c>
      <c r="I17" s="146">
        <v>4979</v>
      </c>
      <c r="J17" s="147">
        <f t="shared" si="5"/>
        <v>83.51224421335122</v>
      </c>
      <c r="K17" s="146">
        <v>5690</v>
      </c>
      <c r="L17" s="148">
        <f t="shared" si="6"/>
        <v>11.427997589877485</v>
      </c>
      <c r="M17" s="149">
        <v>0</v>
      </c>
      <c r="N17" s="53"/>
      <c r="O17" s="147"/>
      <c r="P17" s="53"/>
      <c r="Q17" s="366"/>
      <c r="R17" s="151">
        <v>0</v>
      </c>
      <c r="S17" s="152"/>
      <c r="T17" s="219"/>
      <c r="U17" s="167"/>
      <c r="V17" s="221"/>
      <c r="W17" s="153">
        <v>0</v>
      </c>
      <c r="X17" s="154"/>
      <c r="Y17" s="147"/>
      <c r="Z17" s="169"/>
      <c r="AA17" s="155"/>
      <c r="AB17" s="153">
        <v>365</v>
      </c>
      <c r="AC17" s="167">
        <v>365</v>
      </c>
      <c r="AD17" s="157">
        <f t="shared" si="13"/>
        <v>100</v>
      </c>
      <c r="AE17" s="156">
        <v>387</v>
      </c>
      <c r="AF17" s="148">
        <f>AE17/AC17*10</f>
        <v>10.602739726027398</v>
      </c>
      <c r="AG17" s="153">
        <v>4273</v>
      </c>
      <c r="AH17" s="170">
        <v>1349</v>
      </c>
      <c r="AI17" s="165">
        <f t="shared" si="12"/>
        <v>31.57032529838521</v>
      </c>
      <c r="AJ17" s="170">
        <v>1500</v>
      </c>
      <c r="AK17" s="321">
        <f>AJ17/AH17*10</f>
        <v>11.119347664936988</v>
      </c>
      <c r="AL17" s="153">
        <v>4117</v>
      </c>
      <c r="AM17" s="152">
        <v>2742</v>
      </c>
      <c r="AN17" s="161">
        <f t="shared" si="9"/>
        <v>66.60189458343454</v>
      </c>
      <c r="AO17" s="152">
        <v>3231</v>
      </c>
      <c r="AP17" s="148">
        <f t="shared" si="19"/>
        <v>11.783369803063458</v>
      </c>
      <c r="AQ17" s="153">
        <v>786</v>
      </c>
      <c r="AR17" s="156">
        <v>370</v>
      </c>
      <c r="AS17" s="166">
        <f t="shared" si="17"/>
        <v>47.07379134860051</v>
      </c>
      <c r="AT17" s="156">
        <v>421</v>
      </c>
      <c r="AU17" s="155">
        <f t="shared" si="18"/>
        <v>11.378378378378377</v>
      </c>
      <c r="AV17" s="162">
        <v>0</v>
      </c>
      <c r="AW17" s="166"/>
      <c r="AX17" s="166"/>
      <c r="AY17" s="166"/>
      <c r="AZ17" s="144"/>
      <c r="BA17" s="153">
        <v>0</v>
      </c>
      <c r="BB17" s="154"/>
      <c r="BC17" s="154"/>
      <c r="BD17" s="154"/>
      <c r="BE17" s="144"/>
      <c r="BF17" s="162">
        <v>423</v>
      </c>
      <c r="BG17" s="167"/>
      <c r="BH17" s="59"/>
      <c r="BI17" s="167"/>
      <c r="BJ17" s="150"/>
      <c r="BK17" s="162">
        <v>0</v>
      </c>
      <c r="BL17" s="166"/>
      <c r="BM17" s="166"/>
      <c r="BN17" s="166"/>
      <c r="BO17" s="321"/>
      <c r="BP17" s="171">
        <v>60</v>
      </c>
      <c r="BQ17" s="167"/>
      <c r="BR17" s="167"/>
      <c r="BS17" s="167"/>
      <c r="BT17" s="168"/>
      <c r="BU17" s="171">
        <v>0</v>
      </c>
      <c r="BV17" s="167"/>
      <c r="BW17" s="167"/>
      <c r="BX17" s="167"/>
      <c r="BY17" s="168"/>
      <c r="BZ17" s="58">
        <v>0</v>
      </c>
      <c r="CA17" s="167"/>
      <c r="CB17" s="167"/>
      <c r="CC17" s="167"/>
      <c r="CD17" s="168"/>
      <c r="CE17" s="153"/>
      <c r="CF17" s="152"/>
      <c r="CG17" s="161"/>
      <c r="CH17" s="152"/>
      <c r="CI17" s="148"/>
    </row>
    <row r="18" spans="1:87" s="20" customFormat="1" ht="18" customHeight="1">
      <c r="A18" s="567" t="s">
        <v>12</v>
      </c>
      <c r="B18" s="573">
        <v>1434</v>
      </c>
      <c r="C18" s="374">
        <f t="shared" si="0"/>
        <v>21645</v>
      </c>
      <c r="D18" s="375">
        <f t="shared" si="1"/>
        <v>16731</v>
      </c>
      <c r="E18" s="132">
        <f t="shared" si="2"/>
        <v>77.29729729729729</v>
      </c>
      <c r="F18" s="375">
        <f t="shared" si="3"/>
        <v>19720</v>
      </c>
      <c r="G18" s="144">
        <f t="shared" si="4"/>
        <v>11.786504094196403</v>
      </c>
      <c r="H18" s="145">
        <v>9284</v>
      </c>
      <c r="I18" s="146">
        <v>9284</v>
      </c>
      <c r="J18" s="147">
        <f t="shared" si="5"/>
        <v>100</v>
      </c>
      <c r="K18" s="146">
        <v>10817</v>
      </c>
      <c r="L18" s="148">
        <f t="shared" si="6"/>
        <v>11.65122791900043</v>
      </c>
      <c r="M18" s="149">
        <v>757</v>
      </c>
      <c r="N18" s="53">
        <v>757</v>
      </c>
      <c r="O18" s="147">
        <f>N18/M18*100</f>
        <v>100</v>
      </c>
      <c r="P18" s="53">
        <v>1045</v>
      </c>
      <c r="Q18" s="366">
        <f>P18/N18*10</f>
        <v>13.80449141347424</v>
      </c>
      <c r="R18" s="151">
        <v>270</v>
      </c>
      <c r="S18" s="152">
        <v>270</v>
      </c>
      <c r="T18" s="219">
        <f>S18/R18*100</f>
        <v>100</v>
      </c>
      <c r="U18" s="167">
        <v>128</v>
      </c>
      <c r="V18" s="221">
        <f>U18/S18*10</f>
        <v>4.7407407407407405</v>
      </c>
      <c r="W18" s="153">
        <v>0</v>
      </c>
      <c r="X18" s="154"/>
      <c r="Y18" s="147"/>
      <c r="Z18" s="169"/>
      <c r="AA18" s="155"/>
      <c r="AB18" s="153">
        <v>10</v>
      </c>
      <c r="AC18" s="166"/>
      <c r="AD18" s="157">
        <f t="shared" si="13"/>
        <v>0</v>
      </c>
      <c r="AE18" s="166"/>
      <c r="AF18" s="158"/>
      <c r="AG18" s="153">
        <v>2062</v>
      </c>
      <c r="AH18" s="170">
        <v>486</v>
      </c>
      <c r="AI18" s="165">
        <f t="shared" si="12"/>
        <v>23.569350145489814</v>
      </c>
      <c r="AJ18" s="170">
        <v>311</v>
      </c>
      <c r="AK18" s="321">
        <f>AJ18/AH18*10</f>
        <v>6.399176954732511</v>
      </c>
      <c r="AL18" s="153">
        <v>5712</v>
      </c>
      <c r="AM18" s="152">
        <v>4984</v>
      </c>
      <c r="AN18" s="161">
        <f t="shared" si="9"/>
        <v>87.25490196078431</v>
      </c>
      <c r="AO18" s="152">
        <v>6856</v>
      </c>
      <c r="AP18" s="148">
        <f t="shared" si="19"/>
        <v>13.75601926163724</v>
      </c>
      <c r="AQ18" s="153">
        <v>1867</v>
      </c>
      <c r="AR18" s="156">
        <v>950</v>
      </c>
      <c r="AS18" s="166">
        <f t="shared" si="17"/>
        <v>50.88377075522228</v>
      </c>
      <c r="AT18" s="156">
        <v>563</v>
      </c>
      <c r="AU18" s="155">
        <f t="shared" si="18"/>
        <v>5.9263157894736835</v>
      </c>
      <c r="AV18" s="162">
        <v>0</v>
      </c>
      <c r="AW18" s="166"/>
      <c r="AX18" s="166"/>
      <c r="AY18" s="166"/>
      <c r="AZ18" s="144"/>
      <c r="BA18" s="153">
        <v>317</v>
      </c>
      <c r="BB18" s="154"/>
      <c r="BC18" s="154"/>
      <c r="BD18" s="154"/>
      <c r="BE18" s="144"/>
      <c r="BF18" s="162">
        <v>221</v>
      </c>
      <c r="BG18" s="167"/>
      <c r="BH18" s="59"/>
      <c r="BI18" s="167"/>
      <c r="BJ18" s="150"/>
      <c r="BK18" s="162">
        <v>0</v>
      </c>
      <c r="BL18" s="166"/>
      <c r="BM18" s="166"/>
      <c r="BN18" s="166"/>
      <c r="BO18" s="321"/>
      <c r="BP18" s="171">
        <v>0</v>
      </c>
      <c r="BQ18" s="167"/>
      <c r="BR18" s="167"/>
      <c r="BS18" s="167"/>
      <c r="BT18" s="168"/>
      <c r="BU18" s="171">
        <v>0</v>
      </c>
      <c r="BV18" s="167"/>
      <c r="BW18" s="167"/>
      <c r="BX18" s="167"/>
      <c r="BY18" s="168"/>
      <c r="BZ18" s="58">
        <v>1145</v>
      </c>
      <c r="CA18" s="59"/>
      <c r="CB18" s="59"/>
      <c r="CC18" s="59"/>
      <c r="CD18" s="60"/>
      <c r="CE18" s="153"/>
      <c r="CF18" s="152"/>
      <c r="CG18" s="161"/>
      <c r="CH18" s="152"/>
      <c r="CI18" s="148"/>
    </row>
    <row r="19" spans="1:87" s="20" customFormat="1" ht="15.75">
      <c r="A19" s="567" t="s">
        <v>22</v>
      </c>
      <c r="B19" s="573">
        <v>1969</v>
      </c>
      <c r="C19" s="374">
        <f t="shared" si="0"/>
        <v>31513</v>
      </c>
      <c r="D19" s="375">
        <f t="shared" si="1"/>
        <v>24228</v>
      </c>
      <c r="E19" s="132">
        <f t="shared" si="2"/>
        <v>76.88255640529306</v>
      </c>
      <c r="F19" s="375">
        <f>K19+P19+U19+Z19+AE19+AJ19+AO19+AT19+AY19+BD19+BI19+BN19+BX19+CC19</f>
        <v>72732</v>
      </c>
      <c r="G19" s="144">
        <f t="shared" si="4"/>
        <v>30.019811788013868</v>
      </c>
      <c r="H19" s="145">
        <v>15297</v>
      </c>
      <c r="I19" s="146">
        <v>10936</v>
      </c>
      <c r="J19" s="147">
        <f t="shared" si="5"/>
        <v>71.49114205399752</v>
      </c>
      <c r="K19" s="146">
        <v>30640</v>
      </c>
      <c r="L19" s="148">
        <f t="shared" si="6"/>
        <v>28.017556693489393</v>
      </c>
      <c r="M19" s="149">
        <v>175</v>
      </c>
      <c r="N19" s="53">
        <v>175</v>
      </c>
      <c r="O19" s="147">
        <f>N19/M19*100</f>
        <v>100</v>
      </c>
      <c r="P19" s="53">
        <v>266</v>
      </c>
      <c r="Q19" s="366">
        <f>P19/N19*10</f>
        <v>15.2</v>
      </c>
      <c r="R19" s="151">
        <v>0</v>
      </c>
      <c r="S19" s="152"/>
      <c r="T19" s="219"/>
      <c r="U19" s="167"/>
      <c r="V19" s="221"/>
      <c r="W19" s="153">
        <v>0</v>
      </c>
      <c r="X19" s="154"/>
      <c r="Y19" s="147"/>
      <c r="Z19" s="146"/>
      <c r="AA19" s="155"/>
      <c r="AB19" s="153">
        <v>574</v>
      </c>
      <c r="AC19" s="156">
        <v>574</v>
      </c>
      <c r="AD19" s="157">
        <f t="shared" si="13"/>
        <v>100</v>
      </c>
      <c r="AE19" s="156">
        <v>1371</v>
      </c>
      <c r="AF19" s="155">
        <f aca="true" t="shared" si="20" ref="AF19:AF25">AE19/AC19*10</f>
        <v>23.88501742160279</v>
      </c>
      <c r="AG19" s="153">
        <v>1441</v>
      </c>
      <c r="AH19" s="159">
        <v>1152</v>
      </c>
      <c r="AI19" s="165">
        <f t="shared" si="12"/>
        <v>79.94448299791812</v>
      </c>
      <c r="AJ19" s="159">
        <v>2444</v>
      </c>
      <c r="AK19" s="321">
        <f aca="true" t="shared" si="21" ref="AK19:AK25">AJ19/AH19*10</f>
        <v>21.21527777777778</v>
      </c>
      <c r="AL19" s="153">
        <v>11829</v>
      </c>
      <c r="AM19" s="160">
        <v>10811</v>
      </c>
      <c r="AN19" s="161">
        <f t="shared" si="9"/>
        <v>91.39403161721194</v>
      </c>
      <c r="AO19" s="160">
        <v>36808</v>
      </c>
      <c r="AP19" s="148">
        <f t="shared" si="19"/>
        <v>34.046804180926834</v>
      </c>
      <c r="AQ19" s="153">
        <v>802</v>
      </c>
      <c r="AR19" s="156">
        <v>352</v>
      </c>
      <c r="AS19" s="166">
        <f t="shared" si="17"/>
        <v>43.89027431421446</v>
      </c>
      <c r="AT19" s="156">
        <v>753</v>
      </c>
      <c r="AU19" s="155">
        <f t="shared" si="18"/>
        <v>21.392045454545453</v>
      </c>
      <c r="AV19" s="162">
        <v>0</v>
      </c>
      <c r="AW19" s="156"/>
      <c r="AX19" s="156"/>
      <c r="AY19" s="156"/>
      <c r="AZ19" s="163"/>
      <c r="BA19" s="153">
        <v>327</v>
      </c>
      <c r="BB19" s="154"/>
      <c r="BC19" s="154"/>
      <c r="BD19" s="154"/>
      <c r="BE19" s="150"/>
      <c r="BF19" s="162">
        <v>650</v>
      </c>
      <c r="BG19" s="59">
        <v>128</v>
      </c>
      <c r="BH19" s="59">
        <f>BG19/BF19*100</f>
        <v>19.692307692307693</v>
      </c>
      <c r="BI19" s="59">
        <v>320</v>
      </c>
      <c r="BJ19" s="150">
        <f>BI19/BG19*10</f>
        <v>25</v>
      </c>
      <c r="BK19" s="162">
        <v>418</v>
      </c>
      <c r="BL19" s="156">
        <v>100</v>
      </c>
      <c r="BM19" s="157">
        <f>BL19/BK19*100</f>
        <v>23.923444976076556</v>
      </c>
      <c r="BN19" s="156">
        <v>130</v>
      </c>
      <c r="BO19" s="366">
        <f>BN19/BL19*10</f>
        <v>13</v>
      </c>
      <c r="BP19" s="164">
        <v>0</v>
      </c>
      <c r="BQ19" s="59"/>
      <c r="BR19" s="59"/>
      <c r="BS19" s="59"/>
      <c r="BT19" s="60"/>
      <c r="BU19" s="164">
        <v>0</v>
      </c>
      <c r="BV19" s="59"/>
      <c r="BW19" s="59"/>
      <c r="BX19" s="59"/>
      <c r="BY19" s="60"/>
      <c r="BZ19" s="58">
        <v>0</v>
      </c>
      <c r="CA19" s="59"/>
      <c r="CB19" s="59"/>
      <c r="CC19" s="59"/>
      <c r="CD19" s="60"/>
      <c r="CE19" s="153"/>
      <c r="CF19" s="160"/>
      <c r="CG19" s="161"/>
      <c r="CH19" s="160"/>
      <c r="CI19" s="148"/>
    </row>
    <row r="20" spans="1:87" s="20" customFormat="1" ht="15.75">
      <c r="A20" s="567" t="s">
        <v>23</v>
      </c>
      <c r="B20" s="573">
        <v>1090</v>
      </c>
      <c r="C20" s="374">
        <f t="shared" si="0"/>
        <v>39200</v>
      </c>
      <c r="D20" s="375">
        <f t="shared" si="1"/>
        <v>25615</v>
      </c>
      <c r="E20" s="132">
        <f t="shared" si="2"/>
        <v>65.34438775510203</v>
      </c>
      <c r="F20" s="375">
        <f t="shared" si="3"/>
        <v>55290</v>
      </c>
      <c r="G20" s="144">
        <f t="shared" si="4"/>
        <v>21.585008783915676</v>
      </c>
      <c r="H20" s="145">
        <v>5462</v>
      </c>
      <c r="I20" s="146">
        <v>4423</v>
      </c>
      <c r="J20" s="147">
        <f t="shared" si="5"/>
        <v>80.97766385939217</v>
      </c>
      <c r="K20" s="146">
        <v>7942</v>
      </c>
      <c r="L20" s="148">
        <f t="shared" si="6"/>
        <v>17.956138367623783</v>
      </c>
      <c r="M20" s="149">
        <v>0</v>
      </c>
      <c r="N20" s="53"/>
      <c r="O20" s="147"/>
      <c r="P20" s="53"/>
      <c r="Q20" s="366"/>
      <c r="R20" s="151">
        <v>0</v>
      </c>
      <c r="S20" s="152"/>
      <c r="T20" s="219"/>
      <c r="U20" s="167"/>
      <c r="V20" s="221"/>
      <c r="W20" s="153">
        <v>0</v>
      </c>
      <c r="X20" s="154"/>
      <c r="Y20" s="147"/>
      <c r="Z20" s="146"/>
      <c r="AA20" s="155"/>
      <c r="AB20" s="153">
        <v>13200</v>
      </c>
      <c r="AC20" s="156">
        <v>13130</v>
      </c>
      <c r="AD20" s="157">
        <f t="shared" si="13"/>
        <v>99.46969696969697</v>
      </c>
      <c r="AE20" s="156">
        <v>28083</v>
      </c>
      <c r="AF20" s="155">
        <f t="shared" si="20"/>
        <v>21.38842345773039</v>
      </c>
      <c r="AG20" s="153">
        <v>12040</v>
      </c>
      <c r="AH20" s="159">
        <v>3258</v>
      </c>
      <c r="AI20" s="165">
        <f t="shared" si="12"/>
        <v>27.059800664451828</v>
      </c>
      <c r="AJ20" s="159">
        <v>7927</v>
      </c>
      <c r="AK20" s="321">
        <f t="shared" si="21"/>
        <v>24.33087783916513</v>
      </c>
      <c r="AL20" s="153">
        <v>7099</v>
      </c>
      <c r="AM20" s="160">
        <v>4417</v>
      </c>
      <c r="AN20" s="161">
        <f t="shared" si="9"/>
        <v>62.220030990280314</v>
      </c>
      <c r="AO20" s="160">
        <v>10773</v>
      </c>
      <c r="AP20" s="148">
        <f t="shared" si="19"/>
        <v>24.38985736925515</v>
      </c>
      <c r="AQ20" s="153">
        <v>1252</v>
      </c>
      <c r="AR20" s="156">
        <v>387</v>
      </c>
      <c r="AS20" s="166">
        <f aca="true" t="shared" si="22" ref="AS20:AS25">AR20/AQ20*100</f>
        <v>30.910543130990416</v>
      </c>
      <c r="AT20" s="156">
        <v>565</v>
      </c>
      <c r="AU20" s="155">
        <f aca="true" t="shared" si="23" ref="AU20:AU25">AT20/AR20*10</f>
        <v>14.599483204134367</v>
      </c>
      <c r="AV20" s="162">
        <v>50</v>
      </c>
      <c r="AW20" s="156"/>
      <c r="AX20" s="156"/>
      <c r="AY20" s="156"/>
      <c r="AZ20" s="163"/>
      <c r="BA20" s="153">
        <v>0</v>
      </c>
      <c r="BB20" s="154"/>
      <c r="BC20" s="154"/>
      <c r="BD20" s="154"/>
      <c r="BE20" s="150"/>
      <c r="BF20" s="162">
        <v>97</v>
      </c>
      <c r="BG20" s="59"/>
      <c r="BH20" s="59"/>
      <c r="BI20" s="59"/>
      <c r="BJ20" s="150"/>
      <c r="BK20" s="162">
        <v>0</v>
      </c>
      <c r="BL20" s="156"/>
      <c r="BM20" s="157"/>
      <c r="BN20" s="156"/>
      <c r="BO20" s="366"/>
      <c r="BP20" s="164">
        <v>0</v>
      </c>
      <c r="BQ20" s="59"/>
      <c r="BR20" s="59"/>
      <c r="BS20" s="59"/>
      <c r="BT20" s="60"/>
      <c r="BU20" s="164">
        <v>0</v>
      </c>
      <c r="BV20" s="59"/>
      <c r="BW20" s="59"/>
      <c r="BX20" s="59"/>
      <c r="BY20" s="60"/>
      <c r="BZ20" s="58">
        <v>0</v>
      </c>
      <c r="CA20" s="59"/>
      <c r="CB20" s="59"/>
      <c r="CC20" s="59"/>
      <c r="CD20" s="60"/>
      <c r="CE20" s="153"/>
      <c r="CF20" s="160"/>
      <c r="CG20" s="161"/>
      <c r="CH20" s="160"/>
      <c r="CI20" s="148"/>
    </row>
    <row r="21" spans="1:87" s="20" customFormat="1" ht="15.75">
      <c r="A21" s="567" t="s">
        <v>13</v>
      </c>
      <c r="B21" s="573">
        <v>511</v>
      </c>
      <c r="C21" s="374">
        <f t="shared" si="0"/>
        <v>17202</v>
      </c>
      <c r="D21" s="375">
        <f t="shared" si="1"/>
        <v>10858</v>
      </c>
      <c r="E21" s="132">
        <f t="shared" si="2"/>
        <v>63.12056737588653</v>
      </c>
      <c r="F21" s="375">
        <f t="shared" si="3"/>
        <v>10682</v>
      </c>
      <c r="G21" s="144">
        <f t="shared" si="4"/>
        <v>9.837907533615768</v>
      </c>
      <c r="H21" s="145">
        <v>7298</v>
      </c>
      <c r="I21" s="146">
        <v>6362</v>
      </c>
      <c r="J21" s="147">
        <f t="shared" si="5"/>
        <v>87.17456837489723</v>
      </c>
      <c r="K21" s="146">
        <v>5532</v>
      </c>
      <c r="L21" s="148">
        <f t="shared" si="6"/>
        <v>8.695378811694436</v>
      </c>
      <c r="M21" s="149">
        <v>579</v>
      </c>
      <c r="N21" s="53">
        <v>579</v>
      </c>
      <c r="O21" s="147">
        <f>N21/M21*100</f>
        <v>100</v>
      </c>
      <c r="P21" s="53">
        <v>936</v>
      </c>
      <c r="Q21" s="366">
        <f>P21/N21*10</f>
        <v>16.16580310880829</v>
      </c>
      <c r="R21" s="151">
        <v>0</v>
      </c>
      <c r="S21" s="152"/>
      <c r="T21" s="219"/>
      <c r="U21" s="167"/>
      <c r="V21" s="221"/>
      <c r="W21" s="153">
        <v>0</v>
      </c>
      <c r="X21" s="154"/>
      <c r="Y21" s="147"/>
      <c r="Z21" s="146"/>
      <c r="AA21" s="155"/>
      <c r="AB21" s="153">
        <v>140</v>
      </c>
      <c r="AC21" s="156">
        <v>140</v>
      </c>
      <c r="AD21" s="157">
        <f t="shared" si="13"/>
        <v>100</v>
      </c>
      <c r="AE21" s="156">
        <v>130</v>
      </c>
      <c r="AF21" s="155">
        <f t="shared" si="20"/>
        <v>9.285714285714286</v>
      </c>
      <c r="AG21" s="153">
        <v>5705</v>
      </c>
      <c r="AH21" s="159">
        <v>357</v>
      </c>
      <c r="AI21" s="165">
        <f t="shared" si="12"/>
        <v>6.257668711656442</v>
      </c>
      <c r="AJ21" s="159">
        <v>399</v>
      </c>
      <c r="AK21" s="321">
        <f t="shared" si="21"/>
        <v>11.176470588235293</v>
      </c>
      <c r="AL21" s="153">
        <v>2011</v>
      </c>
      <c r="AM21" s="160">
        <v>2011</v>
      </c>
      <c r="AN21" s="161">
        <f t="shared" si="9"/>
        <v>100</v>
      </c>
      <c r="AO21" s="160">
        <v>2424</v>
      </c>
      <c r="AP21" s="148">
        <f t="shared" si="19"/>
        <v>12.053704624564894</v>
      </c>
      <c r="AQ21" s="153">
        <v>1229</v>
      </c>
      <c r="AR21" s="156">
        <v>1229</v>
      </c>
      <c r="AS21" s="166">
        <f t="shared" si="22"/>
        <v>100</v>
      </c>
      <c r="AT21" s="156">
        <v>1135</v>
      </c>
      <c r="AU21" s="155">
        <f t="shared" si="23"/>
        <v>9.235150528885272</v>
      </c>
      <c r="AV21" s="162">
        <v>0</v>
      </c>
      <c r="AW21" s="156"/>
      <c r="AX21" s="156"/>
      <c r="AY21" s="156"/>
      <c r="AZ21" s="163"/>
      <c r="BA21" s="153">
        <v>0</v>
      </c>
      <c r="BB21" s="154"/>
      <c r="BC21" s="154"/>
      <c r="BD21" s="154"/>
      <c r="BE21" s="150"/>
      <c r="BF21" s="162">
        <v>60</v>
      </c>
      <c r="BG21" s="59"/>
      <c r="BH21" s="59"/>
      <c r="BI21" s="59"/>
      <c r="BJ21" s="150"/>
      <c r="BK21" s="162">
        <v>180</v>
      </c>
      <c r="BL21" s="156">
        <v>180</v>
      </c>
      <c r="BM21" s="157">
        <f>BL21/BK21*100</f>
        <v>100</v>
      </c>
      <c r="BN21" s="156">
        <v>126</v>
      </c>
      <c r="BO21" s="366">
        <f>BN21/BL21*10</f>
        <v>7</v>
      </c>
      <c r="BP21" s="164">
        <v>0</v>
      </c>
      <c r="BQ21" s="59"/>
      <c r="BR21" s="59"/>
      <c r="BS21" s="59"/>
      <c r="BT21" s="60"/>
      <c r="BU21" s="164">
        <v>0</v>
      </c>
      <c r="BV21" s="59"/>
      <c r="BW21" s="59"/>
      <c r="BX21" s="59"/>
      <c r="BY21" s="60"/>
      <c r="BZ21" s="58">
        <v>0</v>
      </c>
      <c r="CA21" s="167"/>
      <c r="CB21" s="167"/>
      <c r="CC21" s="167"/>
      <c r="CD21" s="168"/>
      <c r="CE21" s="153"/>
      <c r="CF21" s="160"/>
      <c r="CG21" s="161"/>
      <c r="CH21" s="160"/>
      <c r="CI21" s="148"/>
    </row>
    <row r="22" spans="1:87" s="20" customFormat="1" ht="15.75">
      <c r="A22" s="567" t="s">
        <v>14</v>
      </c>
      <c r="B22" s="573">
        <v>2291</v>
      </c>
      <c r="C22" s="374">
        <f t="shared" si="0"/>
        <v>46918</v>
      </c>
      <c r="D22" s="375">
        <f t="shared" si="1"/>
        <v>34580</v>
      </c>
      <c r="E22" s="132">
        <f t="shared" si="2"/>
        <v>73.70305639626582</v>
      </c>
      <c r="F22" s="375">
        <f t="shared" si="3"/>
        <v>60609</v>
      </c>
      <c r="G22" s="144">
        <f t="shared" si="4"/>
        <v>17.527183342972815</v>
      </c>
      <c r="H22" s="145">
        <v>19438</v>
      </c>
      <c r="I22" s="146">
        <v>17477</v>
      </c>
      <c r="J22" s="147">
        <f t="shared" si="5"/>
        <v>89.91151353019859</v>
      </c>
      <c r="K22" s="146">
        <v>27718</v>
      </c>
      <c r="L22" s="148">
        <f t="shared" si="6"/>
        <v>15.859701321737141</v>
      </c>
      <c r="M22" s="149">
        <v>819</v>
      </c>
      <c r="N22" s="53">
        <v>819</v>
      </c>
      <c r="O22" s="147">
        <f>N22/M22*100</f>
        <v>100</v>
      </c>
      <c r="P22" s="53">
        <v>1046</v>
      </c>
      <c r="Q22" s="366">
        <f>P22/N22*10</f>
        <v>12.77167277167277</v>
      </c>
      <c r="R22" s="151">
        <v>0</v>
      </c>
      <c r="S22" s="152"/>
      <c r="T22" s="219"/>
      <c r="U22" s="167"/>
      <c r="V22" s="221"/>
      <c r="W22" s="172">
        <v>0</v>
      </c>
      <c r="X22" s="173"/>
      <c r="Y22" s="147"/>
      <c r="Z22" s="146"/>
      <c r="AA22" s="155"/>
      <c r="AB22" s="153">
        <v>2617</v>
      </c>
      <c r="AC22" s="156">
        <v>2617</v>
      </c>
      <c r="AD22" s="157">
        <f t="shared" si="13"/>
        <v>100</v>
      </c>
      <c r="AE22" s="167">
        <v>3737</v>
      </c>
      <c r="AF22" s="155">
        <f t="shared" si="20"/>
        <v>14.279709591134889</v>
      </c>
      <c r="AG22" s="153">
        <v>10655</v>
      </c>
      <c r="AH22" s="170">
        <v>4425</v>
      </c>
      <c r="AI22" s="165">
        <f t="shared" si="12"/>
        <v>41.52979821679963</v>
      </c>
      <c r="AJ22" s="170">
        <v>9894</v>
      </c>
      <c r="AK22" s="321">
        <f t="shared" si="21"/>
        <v>22.3593220338983</v>
      </c>
      <c r="AL22" s="153">
        <v>9511</v>
      </c>
      <c r="AM22" s="152">
        <v>7666</v>
      </c>
      <c r="AN22" s="161">
        <f t="shared" si="9"/>
        <v>80.60140889496373</v>
      </c>
      <c r="AO22" s="152">
        <v>15753</v>
      </c>
      <c r="AP22" s="148">
        <f t="shared" si="19"/>
        <v>20.549178189407776</v>
      </c>
      <c r="AQ22" s="153">
        <v>2182</v>
      </c>
      <c r="AR22" s="152">
        <v>1560</v>
      </c>
      <c r="AS22" s="166">
        <f t="shared" si="22"/>
        <v>71.49404216315307</v>
      </c>
      <c r="AT22" s="152">
        <v>2443</v>
      </c>
      <c r="AU22" s="155">
        <f t="shared" si="23"/>
        <v>15.66025641025641</v>
      </c>
      <c r="AV22" s="162">
        <v>160</v>
      </c>
      <c r="AW22" s="166"/>
      <c r="AX22" s="166"/>
      <c r="AY22" s="166"/>
      <c r="AZ22" s="144"/>
      <c r="BA22" s="153">
        <v>182</v>
      </c>
      <c r="BB22" s="154"/>
      <c r="BC22" s="154"/>
      <c r="BD22" s="154"/>
      <c r="BE22" s="144"/>
      <c r="BF22" s="162">
        <v>758</v>
      </c>
      <c r="BG22" s="167"/>
      <c r="BH22" s="59"/>
      <c r="BI22" s="167"/>
      <c r="BJ22" s="150"/>
      <c r="BK22" s="162">
        <v>426</v>
      </c>
      <c r="BL22" s="166">
        <v>16</v>
      </c>
      <c r="BM22" s="157">
        <f>BL22/BK22*100</f>
        <v>3.755868544600939</v>
      </c>
      <c r="BN22" s="166">
        <v>18</v>
      </c>
      <c r="BO22" s="366">
        <f>BN22/BL22*10</f>
        <v>11.25</v>
      </c>
      <c r="BP22" s="171">
        <v>0</v>
      </c>
      <c r="BQ22" s="167"/>
      <c r="BR22" s="167"/>
      <c r="BS22" s="167"/>
      <c r="BT22" s="168"/>
      <c r="BU22" s="171">
        <v>170</v>
      </c>
      <c r="BV22" s="167"/>
      <c r="BW22" s="167"/>
      <c r="BX22" s="167"/>
      <c r="BY22" s="168"/>
      <c r="BZ22" s="58">
        <v>0</v>
      </c>
      <c r="CA22" s="59"/>
      <c r="CB22" s="59"/>
      <c r="CC22" s="59"/>
      <c r="CD22" s="60"/>
      <c r="CE22" s="153"/>
      <c r="CF22" s="152"/>
      <c r="CG22" s="161"/>
      <c r="CH22" s="152"/>
      <c r="CI22" s="148"/>
    </row>
    <row r="23" spans="1:87" s="20" customFormat="1" ht="15.75">
      <c r="A23" s="567" t="s">
        <v>24</v>
      </c>
      <c r="B23" s="573">
        <v>2411</v>
      </c>
      <c r="C23" s="374">
        <f t="shared" si="0"/>
        <v>57309</v>
      </c>
      <c r="D23" s="375">
        <f t="shared" si="1"/>
        <v>39746</v>
      </c>
      <c r="E23" s="132">
        <f t="shared" si="2"/>
        <v>69.35385367045316</v>
      </c>
      <c r="F23" s="375">
        <f t="shared" si="3"/>
        <v>96581</v>
      </c>
      <c r="G23" s="144">
        <f t="shared" si="4"/>
        <v>24.299552156191815</v>
      </c>
      <c r="H23" s="145">
        <v>11690</v>
      </c>
      <c r="I23" s="146">
        <v>11310</v>
      </c>
      <c r="J23" s="147">
        <f t="shared" si="5"/>
        <v>96.74935842600513</v>
      </c>
      <c r="K23" s="146">
        <v>27144</v>
      </c>
      <c r="L23" s="148">
        <f t="shared" si="6"/>
        <v>24</v>
      </c>
      <c r="M23" s="149">
        <v>0</v>
      </c>
      <c r="N23" s="53"/>
      <c r="O23" s="147"/>
      <c r="P23" s="53"/>
      <c r="Q23" s="321"/>
      <c r="R23" s="151">
        <v>0</v>
      </c>
      <c r="S23" s="152"/>
      <c r="T23" s="219"/>
      <c r="U23" s="167"/>
      <c r="V23" s="221"/>
      <c r="W23" s="153">
        <v>0</v>
      </c>
      <c r="X23" s="154"/>
      <c r="Y23" s="147"/>
      <c r="Z23" s="146"/>
      <c r="AA23" s="155"/>
      <c r="AB23" s="153">
        <v>909</v>
      </c>
      <c r="AC23" s="156">
        <v>590</v>
      </c>
      <c r="AD23" s="157">
        <f t="shared" si="13"/>
        <v>64.9064906490649</v>
      </c>
      <c r="AE23" s="156">
        <v>836</v>
      </c>
      <c r="AF23" s="155">
        <f t="shared" si="20"/>
        <v>14.16949152542373</v>
      </c>
      <c r="AG23" s="153">
        <v>28086</v>
      </c>
      <c r="AH23" s="159">
        <v>13902</v>
      </c>
      <c r="AI23" s="165">
        <f t="shared" si="12"/>
        <v>49.497970519119846</v>
      </c>
      <c r="AJ23" s="159">
        <v>32969</v>
      </c>
      <c r="AK23" s="321">
        <f t="shared" si="21"/>
        <v>23.71529276363113</v>
      </c>
      <c r="AL23" s="153">
        <v>14642</v>
      </c>
      <c r="AM23" s="160">
        <v>13656</v>
      </c>
      <c r="AN23" s="161">
        <f t="shared" si="9"/>
        <v>93.26594727496243</v>
      </c>
      <c r="AO23" s="160">
        <v>34852</v>
      </c>
      <c r="AP23" s="148">
        <f t="shared" si="19"/>
        <v>25.521382542472175</v>
      </c>
      <c r="AQ23" s="153">
        <v>858</v>
      </c>
      <c r="AR23" s="156">
        <v>227</v>
      </c>
      <c r="AS23" s="166">
        <f t="shared" si="22"/>
        <v>26.456876456876454</v>
      </c>
      <c r="AT23" s="156">
        <v>653</v>
      </c>
      <c r="AU23" s="155">
        <f t="shared" si="23"/>
        <v>28.766519823788546</v>
      </c>
      <c r="AV23" s="162">
        <v>35</v>
      </c>
      <c r="AW23" s="156"/>
      <c r="AX23" s="156"/>
      <c r="AY23" s="156"/>
      <c r="AZ23" s="163"/>
      <c r="BA23" s="153">
        <v>0</v>
      </c>
      <c r="BB23" s="154"/>
      <c r="BC23" s="154"/>
      <c r="BD23" s="154"/>
      <c r="BE23" s="150"/>
      <c r="BF23" s="162">
        <v>168</v>
      </c>
      <c r="BG23" s="59">
        <v>61</v>
      </c>
      <c r="BH23" s="59">
        <f>BG23/BF23*100</f>
        <v>36.30952380952381</v>
      </c>
      <c r="BI23" s="59">
        <v>127</v>
      </c>
      <c r="BJ23" s="150">
        <f>BI23/BG23*10</f>
        <v>20.81967213114754</v>
      </c>
      <c r="BK23" s="162">
        <v>0</v>
      </c>
      <c r="BL23" s="156"/>
      <c r="BM23" s="157"/>
      <c r="BN23" s="156"/>
      <c r="BO23" s="349"/>
      <c r="BP23" s="164">
        <v>0</v>
      </c>
      <c r="BQ23" s="59"/>
      <c r="BR23" s="59"/>
      <c r="BS23" s="59"/>
      <c r="BT23" s="60"/>
      <c r="BU23" s="164">
        <v>921</v>
      </c>
      <c r="BV23" s="59"/>
      <c r="BW23" s="59"/>
      <c r="BX23" s="59"/>
      <c r="BY23" s="60"/>
      <c r="BZ23" s="58">
        <v>0</v>
      </c>
      <c r="CA23" s="59"/>
      <c r="CB23" s="59"/>
      <c r="CC23" s="59"/>
      <c r="CD23" s="60"/>
      <c r="CE23" s="153"/>
      <c r="CF23" s="160"/>
      <c r="CG23" s="161"/>
      <c r="CH23" s="160"/>
      <c r="CI23" s="148"/>
    </row>
    <row r="24" spans="1:87" s="20" customFormat="1" ht="18.75" customHeight="1" thickBot="1">
      <c r="A24" s="568" t="s">
        <v>15</v>
      </c>
      <c r="B24" s="574">
        <v>2435</v>
      </c>
      <c r="C24" s="378">
        <f t="shared" si="0"/>
        <v>52954</v>
      </c>
      <c r="D24" s="375">
        <f t="shared" si="1"/>
        <v>41748</v>
      </c>
      <c r="E24" s="174">
        <f t="shared" si="2"/>
        <v>78.8382369603807</v>
      </c>
      <c r="F24" s="383">
        <f t="shared" si="3"/>
        <v>116791</v>
      </c>
      <c r="G24" s="144">
        <f t="shared" si="4"/>
        <v>27.975232346459713</v>
      </c>
      <c r="H24" s="175">
        <v>23568</v>
      </c>
      <c r="I24" s="176">
        <v>21394</v>
      </c>
      <c r="J24" s="177">
        <f t="shared" si="5"/>
        <v>90.775627970129</v>
      </c>
      <c r="K24" s="176">
        <v>60846</v>
      </c>
      <c r="L24" s="178">
        <f t="shared" si="6"/>
        <v>28.440684304010468</v>
      </c>
      <c r="M24" s="179">
        <v>2489</v>
      </c>
      <c r="N24" s="180">
        <v>2489</v>
      </c>
      <c r="O24" s="181">
        <f>N24/M24*100</f>
        <v>100</v>
      </c>
      <c r="P24" s="180">
        <v>5146</v>
      </c>
      <c r="Q24" s="178">
        <f>P24/N24*10</f>
        <v>20.674969867416632</v>
      </c>
      <c r="R24" s="211">
        <v>10</v>
      </c>
      <c r="S24" s="212">
        <v>10</v>
      </c>
      <c r="T24" s="219">
        <f>S24/R24*100</f>
        <v>100</v>
      </c>
      <c r="U24" s="215">
        <v>30</v>
      </c>
      <c r="V24" s="221">
        <f>U24/S24*10</f>
        <v>30</v>
      </c>
      <c r="W24" s="182">
        <v>0</v>
      </c>
      <c r="X24" s="183"/>
      <c r="Y24" s="177"/>
      <c r="Z24" s="176"/>
      <c r="AA24" s="184"/>
      <c r="AB24" s="182">
        <v>772</v>
      </c>
      <c r="AC24" s="185">
        <v>772</v>
      </c>
      <c r="AD24" s="157">
        <f t="shared" si="13"/>
        <v>100</v>
      </c>
      <c r="AE24" s="185">
        <v>1618</v>
      </c>
      <c r="AF24" s="155">
        <f t="shared" si="20"/>
        <v>20.958549222797927</v>
      </c>
      <c r="AG24" s="182">
        <v>1807</v>
      </c>
      <c r="AH24" s="186">
        <v>259</v>
      </c>
      <c r="AI24" s="165">
        <f t="shared" si="12"/>
        <v>14.333148865522965</v>
      </c>
      <c r="AJ24" s="186">
        <v>498</v>
      </c>
      <c r="AK24" s="184">
        <f t="shared" si="21"/>
        <v>19.227799227799228</v>
      </c>
      <c r="AL24" s="182">
        <v>19650</v>
      </c>
      <c r="AM24" s="187">
        <v>16270</v>
      </c>
      <c r="AN24" s="188">
        <f t="shared" si="9"/>
        <v>82.79898218829517</v>
      </c>
      <c r="AO24" s="187">
        <v>47321</v>
      </c>
      <c r="AP24" s="148">
        <f t="shared" si="19"/>
        <v>29.084818684695758</v>
      </c>
      <c r="AQ24" s="182">
        <v>1214</v>
      </c>
      <c r="AR24" s="185">
        <v>214</v>
      </c>
      <c r="AS24" s="189">
        <f t="shared" si="22"/>
        <v>17.627677100494235</v>
      </c>
      <c r="AT24" s="185">
        <v>372</v>
      </c>
      <c r="AU24" s="155">
        <f t="shared" si="23"/>
        <v>17.38317757009346</v>
      </c>
      <c r="AV24" s="162">
        <v>2468</v>
      </c>
      <c r="AW24" s="156"/>
      <c r="AX24" s="156"/>
      <c r="AY24" s="156"/>
      <c r="AZ24" s="163"/>
      <c r="BA24" s="558">
        <v>151</v>
      </c>
      <c r="BB24" s="183"/>
      <c r="BC24" s="183"/>
      <c r="BD24" s="183"/>
      <c r="BE24" s="559"/>
      <c r="BF24" s="342">
        <v>410</v>
      </c>
      <c r="BG24" s="343"/>
      <c r="BH24" s="343"/>
      <c r="BI24" s="343"/>
      <c r="BJ24" s="344"/>
      <c r="BK24" s="342">
        <v>340</v>
      </c>
      <c r="BL24" s="185">
        <v>340</v>
      </c>
      <c r="BM24" s="157">
        <f>BL24/BK24*100</f>
        <v>100</v>
      </c>
      <c r="BN24" s="185">
        <v>960</v>
      </c>
      <c r="BO24" s="366">
        <f>BN24/BL24*10</f>
        <v>28.23529411764706</v>
      </c>
      <c r="BP24" s="164">
        <v>0</v>
      </c>
      <c r="BQ24" s="59"/>
      <c r="BR24" s="59"/>
      <c r="BS24" s="59"/>
      <c r="BT24" s="60"/>
      <c r="BU24" s="164">
        <v>75</v>
      </c>
      <c r="BV24" s="59"/>
      <c r="BW24" s="59"/>
      <c r="BX24" s="59"/>
      <c r="BY24" s="60"/>
      <c r="BZ24" s="58">
        <v>0</v>
      </c>
      <c r="CA24" s="61"/>
      <c r="CB24" s="61"/>
      <c r="CC24" s="61"/>
      <c r="CD24" s="62"/>
      <c r="CE24" s="182"/>
      <c r="CF24" s="187"/>
      <c r="CG24" s="188"/>
      <c r="CH24" s="187"/>
      <c r="CI24" s="148"/>
    </row>
    <row r="25" spans="1:87" s="20" customFormat="1" ht="16.5" thickBot="1">
      <c r="A25" s="63" t="s">
        <v>26</v>
      </c>
      <c r="B25" s="379">
        <f>SUM(B4:B24)</f>
        <v>23159</v>
      </c>
      <c r="C25" s="214">
        <f>SUM(H25+M25+R25+W25+AB25+AG25+AL25+AQ25+AV25+BA25+BF25+BK25+BP25+BU25+BZ25)</f>
        <v>619146</v>
      </c>
      <c r="D25" s="214">
        <f>SUM(D4:D24)</f>
        <v>469535</v>
      </c>
      <c r="E25" s="65">
        <f t="shared" si="2"/>
        <v>75.83590946238851</v>
      </c>
      <c r="F25" s="214">
        <f>SUM(F4:F24)</f>
        <v>950077</v>
      </c>
      <c r="G25" s="66">
        <f t="shared" si="4"/>
        <v>20.23442341891446</v>
      </c>
      <c r="H25" s="67">
        <f>SUM(H4:H24)</f>
        <v>250265</v>
      </c>
      <c r="I25" s="64">
        <f>SUM(I4:I24)</f>
        <v>227042</v>
      </c>
      <c r="J25" s="68">
        <f t="shared" si="5"/>
        <v>90.72063612570676</v>
      </c>
      <c r="K25" s="64">
        <f>SUM(K4:K24)</f>
        <v>442694</v>
      </c>
      <c r="L25" s="69">
        <f t="shared" si="6"/>
        <v>19.49833070533205</v>
      </c>
      <c r="M25" s="67">
        <f>SUM(M4:M24)</f>
        <v>11152</v>
      </c>
      <c r="N25" s="64">
        <f>SUM(N4:N24)</f>
        <v>10765</v>
      </c>
      <c r="O25" s="68">
        <f>N25/M25*100</f>
        <v>96.52977044476327</v>
      </c>
      <c r="P25" s="64">
        <f>SUM(P4:P24)</f>
        <v>19812</v>
      </c>
      <c r="Q25" s="69">
        <f>P25/N25*10</f>
        <v>18.40408732001858</v>
      </c>
      <c r="R25" s="213">
        <f>SUM(R4:R24)</f>
        <v>360</v>
      </c>
      <c r="S25" s="214">
        <f>SUM(S4:S24)</f>
        <v>360</v>
      </c>
      <c r="T25" s="65">
        <f>S25/R25*100</f>
        <v>100</v>
      </c>
      <c r="U25" s="214">
        <f>SUM(U4:U24)</f>
        <v>254</v>
      </c>
      <c r="V25" s="69">
        <f>U25/S25*10</f>
        <v>7.055555555555556</v>
      </c>
      <c r="W25" s="67">
        <f>SUM(W4:W24)</f>
        <v>136</v>
      </c>
      <c r="X25" s="64">
        <f>SUM(X4:X24)</f>
        <v>136</v>
      </c>
      <c r="Y25" s="68">
        <f>X25/W25*100</f>
        <v>100</v>
      </c>
      <c r="Z25" s="64">
        <f>SUM(Z4:Z24)</f>
        <v>189</v>
      </c>
      <c r="AA25" s="69">
        <f>Z25/X25*10</f>
        <v>13.897058823529411</v>
      </c>
      <c r="AB25" s="67">
        <f>SUM(AB4:AB24)</f>
        <v>26591</v>
      </c>
      <c r="AC25" s="64">
        <f>SUM(AC4:AC24)</f>
        <v>25059</v>
      </c>
      <c r="AD25" s="65">
        <f t="shared" si="13"/>
        <v>94.23865217554813</v>
      </c>
      <c r="AE25" s="64">
        <f>SUM(AE4:AE24)</f>
        <v>45780</v>
      </c>
      <c r="AF25" s="72">
        <f t="shared" si="20"/>
        <v>18.268885430384294</v>
      </c>
      <c r="AG25" s="67">
        <f>SUM(AG4:AG24)</f>
        <v>123204</v>
      </c>
      <c r="AH25" s="64">
        <f>SUM(AH4:AH24)</f>
        <v>58832</v>
      </c>
      <c r="AI25" s="533">
        <f>AH25/AG25*100</f>
        <v>47.75169637349437</v>
      </c>
      <c r="AJ25" s="64">
        <f>SUM(AJ4:AJ24)</f>
        <v>114495</v>
      </c>
      <c r="AK25" s="69">
        <f t="shared" si="21"/>
        <v>19.461347565950504</v>
      </c>
      <c r="AL25" s="67">
        <f>SUM(AL4:AL24)</f>
        <v>160914</v>
      </c>
      <c r="AM25" s="73">
        <f>SUM(AM4:AM24)</f>
        <v>130743</v>
      </c>
      <c r="AN25" s="65">
        <f t="shared" si="9"/>
        <v>81.25023304373765</v>
      </c>
      <c r="AO25" s="73">
        <f>SUM(AO4:AO24)</f>
        <v>302860</v>
      </c>
      <c r="AP25" s="69">
        <f t="shared" si="19"/>
        <v>23.16452888491162</v>
      </c>
      <c r="AQ25" s="67">
        <f>SUM(AQ4:AQ24)</f>
        <v>27437</v>
      </c>
      <c r="AR25" s="73">
        <f>SUM(AR4:AR24)</f>
        <v>15616</v>
      </c>
      <c r="AS25" s="190">
        <f t="shared" si="22"/>
        <v>56.9158435689033</v>
      </c>
      <c r="AT25" s="73">
        <f>SUM(AT4:AT24)</f>
        <v>22112</v>
      </c>
      <c r="AU25" s="69">
        <f t="shared" si="23"/>
        <v>14.15983606557377</v>
      </c>
      <c r="AV25" s="70">
        <f>SUM(AV4:AV24)</f>
        <v>5190</v>
      </c>
      <c r="AW25" s="74"/>
      <c r="AX25" s="74"/>
      <c r="AY25" s="74"/>
      <c r="AZ25" s="71"/>
      <c r="BA25" s="345">
        <f>SUM(BA4:BA24)</f>
        <v>4532</v>
      </c>
      <c r="BB25" s="214">
        <f>SUM(BB4:BB24)</f>
        <v>40</v>
      </c>
      <c r="BC25" s="65">
        <f>BB25/BA25*100</f>
        <v>0.8826125330979699</v>
      </c>
      <c r="BD25" s="65">
        <f>SUM(BD4:BD24)</f>
        <v>12</v>
      </c>
      <c r="BE25" s="563">
        <f>BD25/BB25*10</f>
        <v>3</v>
      </c>
      <c r="BF25" s="345">
        <f>SUM(BF4:BF24)</f>
        <v>4966</v>
      </c>
      <c r="BG25" s="73">
        <f>SUM(BG4:BG24)</f>
        <v>239</v>
      </c>
      <c r="BH25" s="65">
        <f>BG25/BF25*100</f>
        <v>4.812726540475232</v>
      </c>
      <c r="BI25" s="73">
        <f>SUM(BI4:BI24)</f>
        <v>522</v>
      </c>
      <c r="BJ25" s="66">
        <f>BI25/BG25*10</f>
        <v>21.841004184100417</v>
      </c>
      <c r="BK25" s="345">
        <f>SUM(BK4:BK24)</f>
        <v>1477</v>
      </c>
      <c r="BL25" s="214">
        <f>SUM(BL4:BL24)</f>
        <v>703</v>
      </c>
      <c r="BM25" s="65">
        <f>BL25/BK25*100</f>
        <v>47.59647935003385</v>
      </c>
      <c r="BN25" s="214">
        <f>SUM(BN4:BN24)</f>
        <v>1347</v>
      </c>
      <c r="BO25" s="69">
        <f>BN25/BL25*10</f>
        <v>19.160739687055475</v>
      </c>
      <c r="BP25" s="75">
        <f>SUM(BP4:BP24)</f>
        <v>303</v>
      </c>
      <c r="BQ25" s="61"/>
      <c r="BR25" s="61"/>
      <c r="BS25" s="61"/>
      <c r="BT25" s="62"/>
      <c r="BU25" s="75">
        <f>SUM(BU5:BU24)</f>
        <v>1374</v>
      </c>
      <c r="BV25" s="61"/>
      <c r="BW25" s="61"/>
      <c r="BX25" s="61"/>
      <c r="BY25" s="62"/>
      <c r="BZ25" s="75">
        <f>SUM(BZ4:BZ24)</f>
        <v>1245</v>
      </c>
      <c r="CA25" s="76"/>
      <c r="CB25" s="76"/>
      <c r="CC25" s="76"/>
      <c r="CD25" s="77"/>
      <c r="CE25" s="67">
        <f>SUM(CE4:CE24)</f>
        <v>0</v>
      </c>
      <c r="CF25" s="73">
        <f>SUM(CF4:CF24)</f>
        <v>0</v>
      </c>
      <c r="CG25" s="65" t="e">
        <f>CF25/CE25*100</f>
        <v>#DIV/0!</v>
      </c>
      <c r="CH25" s="73">
        <f>SUM(CH4:CH24)</f>
        <v>0</v>
      </c>
      <c r="CI25" s="69" t="e">
        <f>CH25/CF25*10</f>
        <v>#DIV/0!</v>
      </c>
    </row>
    <row r="26" spans="1:87" s="20" customFormat="1" ht="16.5" thickBot="1">
      <c r="A26" s="78" t="s">
        <v>16</v>
      </c>
      <c r="B26" s="380">
        <v>6385</v>
      </c>
      <c r="C26" s="381">
        <v>592403</v>
      </c>
      <c r="D26" s="382">
        <v>502336</v>
      </c>
      <c r="E26" s="107">
        <v>84.79632952567762</v>
      </c>
      <c r="F26" s="382">
        <v>1121414</v>
      </c>
      <c r="G26" s="79">
        <v>22.323982354440055</v>
      </c>
      <c r="H26" s="80">
        <v>268604</v>
      </c>
      <c r="I26" s="191">
        <v>264036</v>
      </c>
      <c r="J26" s="81">
        <v>98.29935518458399</v>
      </c>
      <c r="K26" s="191">
        <v>674971</v>
      </c>
      <c r="L26" s="82">
        <v>25.56359738823494</v>
      </c>
      <c r="M26" s="92">
        <v>15884</v>
      </c>
      <c r="N26" s="93">
        <v>15884</v>
      </c>
      <c r="O26" s="534">
        <v>100</v>
      </c>
      <c r="P26" s="93">
        <v>37185</v>
      </c>
      <c r="Q26" s="94">
        <v>23.41035003777386</v>
      </c>
      <c r="R26" s="222">
        <v>840</v>
      </c>
      <c r="S26" s="223">
        <v>840</v>
      </c>
      <c r="T26" s="224">
        <v>100</v>
      </c>
      <c r="U26" s="225">
        <v>1183</v>
      </c>
      <c r="V26" s="226">
        <v>14.083333333333334</v>
      </c>
      <c r="W26" s="84">
        <v>50</v>
      </c>
      <c r="X26" s="85">
        <v>0</v>
      </c>
      <c r="Y26" s="85">
        <v>0</v>
      </c>
      <c r="Z26" s="85">
        <v>0</v>
      </c>
      <c r="AA26" s="108">
        <v>0</v>
      </c>
      <c r="AB26" s="84">
        <v>16806</v>
      </c>
      <c r="AC26" s="85">
        <v>13565</v>
      </c>
      <c r="AD26" s="534">
        <v>80.71522075449245</v>
      </c>
      <c r="AE26" s="85">
        <v>16718</v>
      </c>
      <c r="AF26" s="86">
        <v>12.324364172502765</v>
      </c>
      <c r="AG26" s="84">
        <v>113674</v>
      </c>
      <c r="AH26" s="85">
        <v>73074</v>
      </c>
      <c r="AI26" s="534">
        <v>64.28382919577035</v>
      </c>
      <c r="AJ26" s="85">
        <v>137941</v>
      </c>
      <c r="AK26" s="86">
        <v>18.876891917781975</v>
      </c>
      <c r="AL26" s="84">
        <v>128913</v>
      </c>
      <c r="AM26" s="85">
        <v>111158</v>
      </c>
      <c r="AN26" s="534">
        <v>86.22714543917216</v>
      </c>
      <c r="AO26" s="85">
        <v>220717</v>
      </c>
      <c r="AP26" s="86">
        <v>19.856150704402744</v>
      </c>
      <c r="AQ26" s="84">
        <v>31345</v>
      </c>
      <c r="AR26" s="85">
        <v>22168</v>
      </c>
      <c r="AS26" s="534">
        <v>70.72260328601054</v>
      </c>
      <c r="AT26" s="85">
        <v>30805</v>
      </c>
      <c r="AU26" s="86">
        <v>13.896156622158065</v>
      </c>
      <c r="AV26" s="83">
        <v>3346</v>
      </c>
      <c r="AW26" s="76"/>
      <c r="AX26" s="76"/>
      <c r="AY26" s="76"/>
      <c r="AZ26" s="87"/>
      <c r="BA26" s="560">
        <v>1686</v>
      </c>
      <c r="BB26" s="561">
        <v>30</v>
      </c>
      <c r="BC26" s="561">
        <v>1.7793594306049825</v>
      </c>
      <c r="BD26" s="561">
        <v>36</v>
      </c>
      <c r="BE26" s="562">
        <v>12</v>
      </c>
      <c r="BF26" s="535">
        <v>6139</v>
      </c>
      <c r="BG26" s="85">
        <v>713</v>
      </c>
      <c r="BH26" s="534">
        <v>11.614269424987784</v>
      </c>
      <c r="BI26" s="85">
        <v>724</v>
      </c>
      <c r="BJ26" s="86">
        <v>10.154277699859747</v>
      </c>
      <c r="BK26" s="350">
        <v>1581</v>
      </c>
      <c r="BL26" s="107">
        <v>613</v>
      </c>
      <c r="BM26" s="107">
        <v>38.77292852624921</v>
      </c>
      <c r="BN26" s="89">
        <v>1007</v>
      </c>
      <c r="BO26" s="82">
        <v>16.427406199021206</v>
      </c>
      <c r="BP26" s="83">
        <v>1253</v>
      </c>
      <c r="BQ26" s="76"/>
      <c r="BR26" s="76"/>
      <c r="BS26" s="76"/>
      <c r="BT26" s="77"/>
      <c r="BU26" s="83">
        <v>1336</v>
      </c>
      <c r="BV26" s="76"/>
      <c r="BW26" s="76"/>
      <c r="BX26" s="76"/>
      <c r="BY26" s="77"/>
      <c r="BZ26" s="83">
        <v>1117</v>
      </c>
      <c r="CA26" s="49"/>
      <c r="CB26" s="49"/>
      <c r="CC26" s="49"/>
      <c r="CD26" s="51"/>
      <c r="CE26" s="88">
        <v>133117</v>
      </c>
      <c r="CF26" s="89">
        <v>0</v>
      </c>
      <c r="CG26" s="89">
        <v>0</v>
      </c>
      <c r="CH26" s="89">
        <v>0</v>
      </c>
      <c r="CI26" s="90">
        <v>0</v>
      </c>
    </row>
  </sheetData>
  <sheetProtection/>
  <mergeCells count="20">
    <mergeCell ref="AB2:AF2"/>
    <mergeCell ref="AG2:AK2"/>
    <mergeCell ref="AL2:AP2"/>
    <mergeCell ref="AQ2:AU2"/>
    <mergeCell ref="A1:AA1"/>
    <mergeCell ref="A2:A3"/>
    <mergeCell ref="B2:B3"/>
    <mergeCell ref="C2:G2"/>
    <mergeCell ref="H2:L2"/>
    <mergeCell ref="M2:Q2"/>
    <mergeCell ref="R2:V2"/>
    <mergeCell ref="W2:AA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22" max="25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28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6" sqref="C26"/>
    </sheetView>
  </sheetViews>
  <sheetFormatPr defaultColWidth="9.00390625" defaultRowHeight="12.75"/>
  <cols>
    <col min="1" max="1" width="25.25390625" style="20" customWidth="1"/>
    <col min="2" max="2" width="9.875" style="20" customWidth="1"/>
    <col min="3" max="3" width="7.625" style="20" customWidth="1"/>
    <col min="4" max="4" width="7.00390625" style="20" customWidth="1"/>
    <col min="5" max="5" width="7.625" style="20" hidden="1" customWidth="1"/>
    <col min="6" max="6" width="7.125" style="20" hidden="1" customWidth="1"/>
    <col min="7" max="7" width="6.875" style="20" hidden="1" customWidth="1"/>
    <col min="8" max="8" width="6.75390625" style="20" hidden="1" customWidth="1"/>
    <col min="9" max="9" width="6.125" style="20" hidden="1" customWidth="1"/>
    <col min="10" max="10" width="8.75390625" style="0" bestFit="1" customWidth="1"/>
    <col min="11" max="11" width="4.875" style="0" customWidth="1"/>
    <col min="12" max="12" width="5.625" style="0" customWidth="1"/>
    <col min="13" max="13" width="3.875" style="0" bestFit="1" customWidth="1"/>
    <col min="14" max="14" width="5.75390625" style="0" customWidth="1"/>
    <col min="15" max="15" width="7.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2" width="6.875" style="0" hidden="1" customWidth="1"/>
    <col min="23" max="23" width="7.625" style="0" bestFit="1" customWidth="1"/>
    <col min="24" max="24" width="5.875" style="0" customWidth="1"/>
    <col min="25" max="25" width="5.375" style="0" customWidth="1"/>
    <col min="26" max="26" width="6.875" style="0" customWidth="1"/>
    <col min="27" max="27" width="5.00390625" style="0" customWidth="1"/>
    <col min="28" max="28" width="8.00390625" style="0" customWidth="1"/>
    <col min="29" max="29" width="6.00390625" style="0" customWidth="1"/>
    <col min="30" max="30" width="5.875" style="0" customWidth="1"/>
    <col min="31" max="31" width="6.25390625" style="0" customWidth="1"/>
    <col min="32" max="32" width="5.00390625" style="0" customWidth="1"/>
    <col min="33" max="33" width="7.75390625" style="0" customWidth="1"/>
    <col min="34" max="34" width="5.75390625" style="0" customWidth="1"/>
    <col min="35" max="35" width="5.625" style="0" customWidth="1"/>
    <col min="36" max="36" width="5.875" style="0" customWidth="1"/>
    <col min="37" max="37" width="5.75390625" style="0" customWidth="1"/>
    <col min="38" max="38" width="6.875" style="0" hidden="1" customWidth="1"/>
    <col min="39" max="41" width="3.875" style="0" hidden="1" customWidth="1"/>
    <col min="42" max="42" width="7.625" style="0" bestFit="1" customWidth="1"/>
    <col min="43" max="43" width="5.625" style="0" customWidth="1"/>
    <col min="44" max="44" width="4.875" style="0" customWidth="1"/>
    <col min="45" max="45" width="5.875" style="0" customWidth="1"/>
    <col min="46" max="46" width="6.375" style="0" customWidth="1"/>
    <col min="47" max="47" width="7.125" style="0" customWidth="1"/>
    <col min="48" max="48" width="5.25390625" style="0" customWidth="1"/>
    <col min="49" max="49" width="6.00390625" style="0" customWidth="1"/>
    <col min="50" max="50" width="6.25390625" style="0" customWidth="1"/>
    <col min="51" max="51" width="6.00390625" style="0" customWidth="1"/>
    <col min="52" max="52" width="7.25390625" style="0" customWidth="1"/>
    <col min="53" max="53" width="4.875" style="0" customWidth="1"/>
    <col min="54" max="54" width="5.875" style="0" customWidth="1"/>
    <col min="55" max="55" width="6.25390625" style="0" customWidth="1"/>
    <col min="56" max="56" width="6.625" style="0" customWidth="1"/>
    <col min="57" max="57" width="6.875" style="0" hidden="1" customWidth="1"/>
    <col min="58" max="60" width="3.875" style="0" hidden="1" customWidth="1"/>
    <col min="61" max="61" width="9.25390625" style="0" hidden="1" customWidth="1"/>
  </cols>
  <sheetData>
    <row r="1" spans="1:61" s="20" customFormat="1" ht="36.75" customHeight="1" thickBot="1">
      <c r="A1" s="125"/>
      <c r="B1" s="587" t="s">
        <v>77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4">
        <v>43703</v>
      </c>
      <c r="AE1" s="595"/>
      <c r="AF1" s="595"/>
      <c r="AG1" s="557"/>
      <c r="AH1" s="557"/>
      <c r="AI1" s="557"/>
      <c r="AJ1" s="557"/>
      <c r="AK1" s="557"/>
      <c r="AL1" s="564"/>
      <c r="AM1" s="564"/>
      <c r="AN1" s="564"/>
      <c r="AO1" s="564"/>
      <c r="AP1" s="564"/>
      <c r="AQ1" s="555"/>
      <c r="AR1" s="555"/>
      <c r="AS1" s="556"/>
      <c r="AT1" s="556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</row>
    <row r="2" spans="1:61" s="20" customFormat="1" ht="22.5" customHeight="1" thickBot="1">
      <c r="A2" s="597" t="s">
        <v>17</v>
      </c>
      <c r="B2" s="604" t="s">
        <v>69</v>
      </c>
      <c r="C2" s="605"/>
      <c r="D2" s="606"/>
      <c r="E2" s="598" t="s">
        <v>27</v>
      </c>
      <c r="F2" s="598"/>
      <c r="G2" s="598"/>
      <c r="H2" s="598"/>
      <c r="I2" s="598"/>
      <c r="J2" s="600" t="s">
        <v>28</v>
      </c>
      <c r="K2" s="601"/>
      <c r="L2" s="601"/>
      <c r="M2" s="601"/>
      <c r="N2" s="601"/>
      <c r="O2" s="601" t="s">
        <v>70</v>
      </c>
      <c r="P2" s="601"/>
      <c r="Q2" s="601"/>
      <c r="R2" s="601"/>
      <c r="S2" s="601" t="s">
        <v>29</v>
      </c>
      <c r="T2" s="601"/>
      <c r="U2" s="601"/>
      <c r="V2" s="602"/>
      <c r="W2" s="600" t="s">
        <v>30</v>
      </c>
      <c r="X2" s="601"/>
      <c r="Y2" s="601"/>
      <c r="Z2" s="601"/>
      <c r="AA2" s="603"/>
      <c r="AB2" s="599" t="s">
        <v>31</v>
      </c>
      <c r="AC2" s="570"/>
      <c r="AD2" s="570"/>
      <c r="AE2" s="570"/>
      <c r="AF2" s="570"/>
      <c r="AG2" s="570" t="s">
        <v>32</v>
      </c>
      <c r="AH2" s="570"/>
      <c r="AI2" s="570"/>
      <c r="AJ2" s="570"/>
      <c r="AK2" s="570"/>
      <c r="AL2" s="572" t="s">
        <v>71</v>
      </c>
      <c r="AM2" s="572"/>
      <c r="AN2" s="572"/>
      <c r="AO2" s="569"/>
      <c r="AP2" s="570" t="s">
        <v>33</v>
      </c>
      <c r="AQ2" s="570"/>
      <c r="AR2" s="570"/>
      <c r="AS2" s="570"/>
      <c r="AT2" s="570"/>
      <c r="AU2" s="570" t="s">
        <v>34</v>
      </c>
      <c r="AV2" s="570"/>
      <c r="AW2" s="570"/>
      <c r="AX2" s="570"/>
      <c r="AY2" s="570"/>
      <c r="AZ2" s="570" t="s">
        <v>35</v>
      </c>
      <c r="BA2" s="570"/>
      <c r="BB2" s="570"/>
      <c r="BC2" s="570"/>
      <c r="BD2" s="570"/>
      <c r="BE2" s="596" t="s">
        <v>72</v>
      </c>
      <c r="BF2" s="571"/>
      <c r="BG2" s="571"/>
      <c r="BH2" s="571"/>
      <c r="BI2" s="571"/>
    </row>
    <row r="3" spans="1:61" s="20" customFormat="1" ht="117" customHeight="1" thickBot="1">
      <c r="A3" s="597"/>
      <c r="B3" s="21" t="s">
        <v>36</v>
      </c>
      <c r="C3" s="22" t="s">
        <v>37</v>
      </c>
      <c r="D3" s="22" t="s">
        <v>1</v>
      </c>
      <c r="E3" s="351" t="s">
        <v>36</v>
      </c>
      <c r="F3" s="352" t="s">
        <v>37</v>
      </c>
      <c r="G3" s="352" t="s">
        <v>1</v>
      </c>
      <c r="H3" s="352" t="s">
        <v>38</v>
      </c>
      <c r="I3" s="353" t="s">
        <v>39</v>
      </c>
      <c r="J3" s="21" t="s">
        <v>36</v>
      </c>
      <c r="K3" s="22" t="s">
        <v>40</v>
      </c>
      <c r="L3" s="539" t="s">
        <v>1</v>
      </c>
      <c r="M3" s="22" t="s">
        <v>41</v>
      </c>
      <c r="N3" s="23" t="s">
        <v>39</v>
      </c>
      <c r="O3" s="538" t="s">
        <v>36</v>
      </c>
      <c r="P3" s="538" t="s">
        <v>40</v>
      </c>
      <c r="Q3" s="538" t="s">
        <v>41</v>
      </c>
      <c r="R3" s="538" t="s">
        <v>39</v>
      </c>
      <c r="S3" s="538" t="s">
        <v>36</v>
      </c>
      <c r="T3" s="538" t="s">
        <v>40</v>
      </c>
      <c r="U3" s="538" t="s">
        <v>41</v>
      </c>
      <c r="V3" s="538" t="s">
        <v>42</v>
      </c>
      <c r="W3" s="21" t="s">
        <v>36</v>
      </c>
      <c r="X3" s="22" t="s">
        <v>40</v>
      </c>
      <c r="Y3" s="22" t="s">
        <v>1</v>
      </c>
      <c r="Z3" s="22" t="s">
        <v>41</v>
      </c>
      <c r="AA3" s="23" t="s">
        <v>39</v>
      </c>
      <c r="AB3" s="21" t="s">
        <v>36</v>
      </c>
      <c r="AC3" s="22" t="s">
        <v>40</v>
      </c>
      <c r="AD3" s="22" t="s">
        <v>1</v>
      </c>
      <c r="AE3" s="22" t="s">
        <v>41</v>
      </c>
      <c r="AF3" s="23" t="s">
        <v>39</v>
      </c>
      <c r="AG3" s="21" t="s">
        <v>43</v>
      </c>
      <c r="AH3" s="22" t="s">
        <v>40</v>
      </c>
      <c r="AI3" s="22" t="s">
        <v>1</v>
      </c>
      <c r="AJ3" s="22" t="s">
        <v>41</v>
      </c>
      <c r="AK3" s="22" t="s">
        <v>39</v>
      </c>
      <c r="AL3" s="25" t="s">
        <v>36</v>
      </c>
      <c r="AM3" s="25" t="s">
        <v>40</v>
      </c>
      <c r="AN3" s="25" t="s">
        <v>41</v>
      </c>
      <c r="AO3" s="240" t="s">
        <v>39</v>
      </c>
      <c r="AP3" s="21" t="s">
        <v>36</v>
      </c>
      <c r="AQ3" s="22" t="s">
        <v>40</v>
      </c>
      <c r="AR3" s="22" t="s">
        <v>1</v>
      </c>
      <c r="AS3" s="22" t="s">
        <v>41</v>
      </c>
      <c r="AT3" s="23" t="s">
        <v>39</v>
      </c>
      <c r="AU3" s="21" t="s">
        <v>43</v>
      </c>
      <c r="AV3" s="22" t="s">
        <v>40</v>
      </c>
      <c r="AW3" s="22" t="s">
        <v>1</v>
      </c>
      <c r="AX3" s="22" t="s">
        <v>41</v>
      </c>
      <c r="AY3" s="23" t="s">
        <v>39</v>
      </c>
      <c r="AZ3" s="21" t="s">
        <v>43</v>
      </c>
      <c r="BA3" s="22" t="s">
        <v>40</v>
      </c>
      <c r="BB3" s="22" t="s">
        <v>1</v>
      </c>
      <c r="BC3" s="22" t="s">
        <v>41</v>
      </c>
      <c r="BD3" s="23" t="s">
        <v>39</v>
      </c>
      <c r="BE3" s="24" t="s">
        <v>43</v>
      </c>
      <c r="BF3" s="25" t="s">
        <v>40</v>
      </c>
      <c r="BG3" s="25" t="s">
        <v>1</v>
      </c>
      <c r="BH3" s="25" t="s">
        <v>41</v>
      </c>
      <c r="BI3" s="25" t="s">
        <v>39</v>
      </c>
    </row>
    <row r="4" spans="1:61" s="20" customFormat="1" ht="21" customHeight="1">
      <c r="A4" s="5" t="s">
        <v>2</v>
      </c>
      <c r="B4" s="7">
        <f>E4+J4+O4+S4+W4+AB4+AG4+AL4</f>
        <v>255</v>
      </c>
      <c r="C4" s="193">
        <f>F4+K4+P4+T4+X4+AC4+AH4+AM4</f>
        <v>0</v>
      </c>
      <c r="D4" s="9">
        <f>C4/B4*100</f>
        <v>0</v>
      </c>
      <c r="E4" s="10"/>
      <c r="F4" s="194"/>
      <c r="G4" s="195"/>
      <c r="H4" s="196"/>
      <c r="I4" s="197"/>
      <c r="J4" s="536">
        <v>255</v>
      </c>
      <c r="K4" s="109"/>
      <c r="L4" s="537"/>
      <c r="M4" s="109"/>
      <c r="N4" s="109"/>
      <c r="O4" s="109">
        <v>0</v>
      </c>
      <c r="P4" s="109"/>
      <c r="Q4" s="109"/>
      <c r="R4" s="109"/>
      <c r="S4" s="109">
        <v>0</v>
      </c>
      <c r="T4" s="109"/>
      <c r="U4" s="109"/>
      <c r="V4" s="546"/>
      <c r="W4" s="10">
        <v>0</v>
      </c>
      <c r="X4" s="112"/>
      <c r="Y4" s="112"/>
      <c r="Z4" s="112"/>
      <c r="AA4" s="113"/>
      <c r="AB4" s="354">
        <v>0</v>
      </c>
      <c r="AC4" s="109"/>
      <c r="AD4" s="109"/>
      <c r="AE4" s="109"/>
      <c r="AF4" s="119"/>
      <c r="AG4" s="354">
        <v>0</v>
      </c>
      <c r="AH4" s="109"/>
      <c r="AI4" s="109"/>
      <c r="AJ4" s="109"/>
      <c r="AK4" s="109"/>
      <c r="AL4" s="27">
        <v>0</v>
      </c>
      <c r="AM4" s="27"/>
      <c r="AN4" s="27"/>
      <c r="AO4" s="237"/>
      <c r="AP4" s="238">
        <v>0</v>
      </c>
      <c r="AQ4" s="109"/>
      <c r="AR4" s="109"/>
      <c r="AS4" s="109"/>
      <c r="AT4" s="119"/>
      <c r="AU4" s="238">
        <v>0</v>
      </c>
      <c r="AV4" s="109"/>
      <c r="AW4" s="109"/>
      <c r="AX4" s="109"/>
      <c r="AY4" s="119"/>
      <c r="AZ4" s="10"/>
      <c r="BA4" s="112"/>
      <c r="BB4" s="112"/>
      <c r="BC4" s="112"/>
      <c r="BD4" s="113"/>
      <c r="BE4" s="98">
        <v>0</v>
      </c>
      <c r="BF4" s="27"/>
      <c r="BG4" s="28"/>
      <c r="BH4" s="27"/>
      <c r="BI4" s="27"/>
    </row>
    <row r="5" spans="1:61" s="20" customFormat="1" ht="15.75">
      <c r="A5" s="4" t="s">
        <v>18</v>
      </c>
      <c r="B5" s="8">
        <f aca="true" t="shared" si="0" ref="B5:B24">E5+J5+O5+S5+W5+AB5+AG5+AL5</f>
        <v>8552</v>
      </c>
      <c r="C5" s="198">
        <f aca="true" t="shared" si="1" ref="C5:C24">F5+K5+P5+T5+X5+AC5+AH5+AM5</f>
        <v>1208</v>
      </c>
      <c r="D5" s="11">
        <f aca="true" t="shared" si="2" ref="D5:D26">C5/B5*100</f>
        <v>14.125350795135642</v>
      </c>
      <c r="E5" s="12">
        <v>1144</v>
      </c>
      <c r="F5" s="2">
        <v>1144</v>
      </c>
      <c r="G5" s="1">
        <f>F5/E5*100</f>
        <v>100</v>
      </c>
      <c r="H5" s="2">
        <v>1860</v>
      </c>
      <c r="I5" s="121">
        <f>H5/F5*10</f>
        <v>16.25874125874126</v>
      </c>
      <c r="J5" s="26">
        <v>6514</v>
      </c>
      <c r="K5" s="27"/>
      <c r="L5" s="1"/>
      <c r="M5" s="27"/>
      <c r="N5" s="28">
        <f aca="true" t="shared" si="3" ref="N5:N24">IF(M5&gt;0,M5/K5*10,"")</f>
      </c>
      <c r="O5" s="29">
        <v>0</v>
      </c>
      <c r="P5" s="29"/>
      <c r="Q5" s="29"/>
      <c r="R5" s="27"/>
      <c r="S5" s="29">
        <v>0</v>
      </c>
      <c r="T5" s="29"/>
      <c r="U5" s="29"/>
      <c r="V5" s="547"/>
      <c r="W5" s="554">
        <v>0</v>
      </c>
      <c r="X5" s="29"/>
      <c r="Y5" s="29"/>
      <c r="Z5" s="29"/>
      <c r="AA5" s="103"/>
      <c r="AB5" s="552">
        <v>50</v>
      </c>
      <c r="AC5" s="29"/>
      <c r="AD5" s="210"/>
      <c r="AE5" s="29"/>
      <c r="AF5" s="120"/>
      <c r="AG5" s="117">
        <v>844</v>
      </c>
      <c r="AH5" s="30">
        <v>64</v>
      </c>
      <c r="AI5" s="30"/>
      <c r="AJ5" s="30">
        <v>32</v>
      </c>
      <c r="AK5" s="31"/>
      <c r="AL5" s="27">
        <v>0</v>
      </c>
      <c r="AM5" s="27"/>
      <c r="AN5" s="27"/>
      <c r="AO5" s="237"/>
      <c r="AP5" s="114">
        <v>0</v>
      </c>
      <c r="AQ5" s="27"/>
      <c r="AR5" s="27"/>
      <c r="AS5" s="27"/>
      <c r="AT5" s="120"/>
      <c r="AU5" s="114">
        <v>12</v>
      </c>
      <c r="AV5" s="27"/>
      <c r="AW5" s="27"/>
      <c r="AX5" s="27"/>
      <c r="AY5" s="103">
        <f aca="true" t="shared" si="4" ref="AY5:AY20">IF(AX5&gt;0,AX5/AV5*10,"")</f>
      </c>
      <c r="AZ5" s="114">
        <v>0</v>
      </c>
      <c r="BA5" s="27"/>
      <c r="BB5" s="27"/>
      <c r="BC5" s="27"/>
      <c r="BD5" s="102">
        <f aca="true" t="shared" si="5" ref="BD5:BD24">IF(BC5&gt;0,BC5/BA5*10,"")</f>
      </c>
      <c r="BE5" s="98">
        <v>0</v>
      </c>
      <c r="BF5" s="27"/>
      <c r="BG5" s="28"/>
      <c r="BH5" s="27"/>
      <c r="BI5" s="27"/>
    </row>
    <row r="6" spans="1:61" s="20" customFormat="1" ht="15.75">
      <c r="A6" s="4" t="s">
        <v>19</v>
      </c>
      <c r="B6" s="8">
        <f t="shared" si="0"/>
        <v>5823</v>
      </c>
      <c r="C6" s="198">
        <f t="shared" si="1"/>
        <v>0</v>
      </c>
      <c r="D6" s="11">
        <f t="shared" si="2"/>
        <v>0</v>
      </c>
      <c r="E6" s="13">
        <v>0</v>
      </c>
      <c r="F6" s="3"/>
      <c r="G6" s="1"/>
      <c r="H6" s="3"/>
      <c r="I6" s="121"/>
      <c r="J6" s="26">
        <v>4997</v>
      </c>
      <c r="K6" s="27"/>
      <c r="L6" s="1"/>
      <c r="M6" s="27"/>
      <c r="N6" s="28">
        <f t="shared" si="3"/>
      </c>
      <c r="O6" s="29">
        <v>0</v>
      </c>
      <c r="P6" s="29"/>
      <c r="Q6" s="29"/>
      <c r="R6" s="27"/>
      <c r="S6" s="29">
        <v>150</v>
      </c>
      <c r="T6" s="29"/>
      <c r="U6" s="29"/>
      <c r="V6" s="547"/>
      <c r="W6" s="554">
        <v>233</v>
      </c>
      <c r="X6" s="29"/>
      <c r="Y6" s="29"/>
      <c r="Z6" s="29"/>
      <c r="AA6" s="103"/>
      <c r="AB6" s="98">
        <v>393</v>
      </c>
      <c r="AC6" s="27"/>
      <c r="AD6" s="28"/>
      <c r="AE6" s="27"/>
      <c r="AF6" s="120"/>
      <c r="AG6" s="118">
        <v>50</v>
      </c>
      <c r="AH6" s="2"/>
      <c r="AI6" s="2"/>
      <c r="AJ6" s="2"/>
      <c r="AK6" s="32"/>
      <c r="AL6" s="27">
        <v>0</v>
      </c>
      <c r="AM6" s="27"/>
      <c r="AN6" s="27"/>
      <c r="AO6" s="237"/>
      <c r="AP6" s="114">
        <v>545</v>
      </c>
      <c r="AQ6" s="27"/>
      <c r="AR6" s="27"/>
      <c r="AS6" s="27"/>
      <c r="AT6" s="120"/>
      <c r="AU6" s="114">
        <v>101</v>
      </c>
      <c r="AV6" s="27">
        <v>10</v>
      </c>
      <c r="AW6" s="28">
        <f>AV6/AU6*100</f>
        <v>9.900990099009901</v>
      </c>
      <c r="AX6" s="27">
        <v>192</v>
      </c>
      <c r="AY6" s="103">
        <f t="shared" si="4"/>
        <v>192</v>
      </c>
      <c r="AZ6" s="114">
        <v>909</v>
      </c>
      <c r="BA6" s="27">
        <v>50</v>
      </c>
      <c r="BB6" s="28">
        <f>BA6/AZ6*100</f>
        <v>5.500550055005501</v>
      </c>
      <c r="BC6" s="27">
        <v>1750</v>
      </c>
      <c r="BD6" s="103">
        <f t="shared" si="5"/>
        <v>350</v>
      </c>
      <c r="BE6" s="99">
        <v>0</v>
      </c>
      <c r="BF6" s="27"/>
      <c r="BG6" s="28"/>
      <c r="BH6" s="27"/>
      <c r="BI6" s="3"/>
    </row>
    <row r="7" spans="1:61" s="20" customFormat="1" ht="15.75">
      <c r="A7" s="4" t="s">
        <v>3</v>
      </c>
      <c r="B7" s="8">
        <f t="shared" si="0"/>
        <v>1049</v>
      </c>
      <c r="C7" s="198">
        <f t="shared" si="1"/>
        <v>1049</v>
      </c>
      <c r="D7" s="11">
        <f t="shared" si="2"/>
        <v>100</v>
      </c>
      <c r="E7" s="13">
        <v>249</v>
      </c>
      <c r="F7" s="3">
        <v>249</v>
      </c>
      <c r="G7" s="1">
        <f>F7/E7*100</f>
        <v>100</v>
      </c>
      <c r="H7" s="3">
        <v>40</v>
      </c>
      <c r="I7" s="121">
        <f>H7/F7*10</f>
        <v>1.606425702811245</v>
      </c>
      <c r="J7" s="26">
        <v>0</v>
      </c>
      <c r="K7" s="27"/>
      <c r="L7" s="1"/>
      <c r="M7" s="27"/>
      <c r="N7" s="28">
        <f t="shared" si="3"/>
      </c>
      <c r="O7" s="29">
        <v>0</v>
      </c>
      <c r="P7" s="29"/>
      <c r="Q7" s="29"/>
      <c r="R7" s="27"/>
      <c r="S7" s="29">
        <v>0</v>
      </c>
      <c r="T7" s="29"/>
      <c r="U7" s="29"/>
      <c r="V7" s="547"/>
      <c r="W7" s="554">
        <v>0</v>
      </c>
      <c r="X7" s="29"/>
      <c r="Y7" s="29"/>
      <c r="Z7" s="29"/>
      <c r="AA7" s="103"/>
      <c r="AB7" s="98">
        <v>500</v>
      </c>
      <c r="AC7" s="27">
        <v>500</v>
      </c>
      <c r="AD7" s="28">
        <f>AC7/AB7*100</f>
        <v>100</v>
      </c>
      <c r="AE7" s="27">
        <v>250</v>
      </c>
      <c r="AF7" s="103">
        <f>AE7/AC7*10</f>
        <v>5</v>
      </c>
      <c r="AG7" s="118">
        <v>300</v>
      </c>
      <c r="AH7" s="2">
        <v>300</v>
      </c>
      <c r="AI7" s="2">
        <f>AH7/AG7*100</f>
        <v>100</v>
      </c>
      <c r="AJ7" s="2">
        <v>240</v>
      </c>
      <c r="AK7" s="32">
        <f>AJ7/AH7*10</f>
        <v>8</v>
      </c>
      <c r="AL7" s="27">
        <v>0</v>
      </c>
      <c r="AM7" s="27"/>
      <c r="AN7" s="27"/>
      <c r="AO7" s="237"/>
      <c r="AP7" s="114">
        <v>0</v>
      </c>
      <c r="AQ7" s="27"/>
      <c r="AR7" s="27"/>
      <c r="AS7" s="27"/>
      <c r="AT7" s="120"/>
      <c r="AU7" s="114">
        <v>0</v>
      </c>
      <c r="AV7" s="27"/>
      <c r="AW7" s="27"/>
      <c r="AX7" s="27"/>
      <c r="AY7" s="103">
        <f t="shared" si="4"/>
      </c>
      <c r="AZ7" s="114">
        <v>0</v>
      </c>
      <c r="BA7" s="27"/>
      <c r="BB7" s="27"/>
      <c r="BC7" s="27"/>
      <c r="BD7" s="103">
        <f t="shared" si="5"/>
      </c>
      <c r="BE7" s="98">
        <v>0</v>
      </c>
      <c r="BF7" s="27"/>
      <c r="BG7" s="28"/>
      <c r="BH7" s="27"/>
      <c r="BI7" s="27"/>
    </row>
    <row r="8" spans="1:61" s="20" customFormat="1" ht="15.75">
      <c r="A8" s="6" t="s">
        <v>4</v>
      </c>
      <c r="B8" s="8">
        <f t="shared" si="0"/>
        <v>16552</v>
      </c>
      <c r="C8" s="198">
        <f t="shared" si="1"/>
        <v>2115</v>
      </c>
      <c r="D8" s="11">
        <f t="shared" si="2"/>
        <v>12.77791203479942</v>
      </c>
      <c r="E8" s="13">
        <v>1832</v>
      </c>
      <c r="F8" s="3">
        <v>1832</v>
      </c>
      <c r="G8" s="1">
        <f>F8/E8*100</f>
        <v>100</v>
      </c>
      <c r="H8" s="3">
        <v>2241</v>
      </c>
      <c r="I8" s="121">
        <f>H8/F8*10</f>
        <v>12.232532751091703</v>
      </c>
      <c r="J8" s="26">
        <v>10560</v>
      </c>
      <c r="K8" s="27"/>
      <c r="L8" s="1"/>
      <c r="M8" s="27"/>
      <c r="N8" s="28">
        <f t="shared" si="3"/>
      </c>
      <c r="O8" s="29">
        <v>0</v>
      </c>
      <c r="P8" s="29"/>
      <c r="Q8" s="29"/>
      <c r="R8" s="27"/>
      <c r="S8" s="29">
        <v>170</v>
      </c>
      <c r="T8" s="29"/>
      <c r="U8" s="29"/>
      <c r="V8" s="547"/>
      <c r="W8" s="554">
        <v>1657</v>
      </c>
      <c r="X8" s="29"/>
      <c r="Y8" s="29"/>
      <c r="Z8" s="29"/>
      <c r="AA8" s="103"/>
      <c r="AB8" s="98">
        <v>1726</v>
      </c>
      <c r="AC8" s="27">
        <v>283</v>
      </c>
      <c r="AD8" s="28">
        <f>AC8/AB8*100</f>
        <v>16.396292004634994</v>
      </c>
      <c r="AE8" s="27">
        <v>77</v>
      </c>
      <c r="AF8" s="103">
        <f>AE8/AC8*10</f>
        <v>2.7208480565371023</v>
      </c>
      <c r="AG8" s="118">
        <v>607</v>
      </c>
      <c r="AH8" s="2"/>
      <c r="AI8" s="2"/>
      <c r="AJ8" s="2"/>
      <c r="AK8" s="32"/>
      <c r="AL8" s="27">
        <v>0</v>
      </c>
      <c r="AM8" s="27"/>
      <c r="AN8" s="27"/>
      <c r="AO8" s="237"/>
      <c r="AP8" s="114">
        <v>0</v>
      </c>
      <c r="AQ8" s="27"/>
      <c r="AR8" s="27"/>
      <c r="AS8" s="27"/>
      <c r="AT8" s="120"/>
      <c r="AU8" s="114">
        <v>81</v>
      </c>
      <c r="AV8" s="27"/>
      <c r="AW8" s="27"/>
      <c r="AX8" s="27"/>
      <c r="AY8" s="103">
        <f t="shared" si="4"/>
      </c>
      <c r="AZ8" s="114">
        <v>187</v>
      </c>
      <c r="BA8" s="27"/>
      <c r="BB8" s="27"/>
      <c r="BC8" s="27"/>
      <c r="BD8" s="103">
        <f t="shared" si="5"/>
      </c>
      <c r="BE8" s="99">
        <v>0</v>
      </c>
      <c r="BF8" s="27"/>
      <c r="BG8" s="28"/>
      <c r="BH8" s="27"/>
      <c r="BI8" s="3"/>
    </row>
    <row r="9" spans="1:61" s="20" customFormat="1" ht="15.75">
      <c r="A9" s="4" t="s">
        <v>20</v>
      </c>
      <c r="B9" s="8">
        <f t="shared" si="0"/>
        <v>8573</v>
      </c>
      <c r="C9" s="198">
        <f t="shared" si="1"/>
        <v>0</v>
      </c>
      <c r="D9" s="11">
        <f t="shared" si="2"/>
        <v>0</v>
      </c>
      <c r="E9" s="13">
        <v>0</v>
      </c>
      <c r="F9" s="3"/>
      <c r="G9" s="1"/>
      <c r="H9" s="3"/>
      <c r="I9" s="121"/>
      <c r="J9" s="26">
        <v>8317</v>
      </c>
      <c r="K9" s="27"/>
      <c r="L9" s="1"/>
      <c r="M9" s="27"/>
      <c r="N9" s="28">
        <f t="shared" si="3"/>
      </c>
      <c r="O9" s="29">
        <v>0</v>
      </c>
      <c r="P9" s="29"/>
      <c r="Q9" s="29"/>
      <c r="R9" s="27"/>
      <c r="S9" s="29">
        <v>0</v>
      </c>
      <c r="T9" s="29"/>
      <c r="U9" s="29"/>
      <c r="V9" s="547"/>
      <c r="W9" s="554">
        <v>0</v>
      </c>
      <c r="X9" s="29"/>
      <c r="Y9" s="29"/>
      <c r="Z9" s="29"/>
      <c r="AA9" s="103"/>
      <c r="AB9" s="98">
        <v>0</v>
      </c>
      <c r="AC9" s="27"/>
      <c r="AD9" s="28"/>
      <c r="AE9" s="27"/>
      <c r="AF9" s="103"/>
      <c r="AG9" s="118">
        <v>256</v>
      </c>
      <c r="AH9" s="2"/>
      <c r="AI9" s="2"/>
      <c r="AJ9" s="2"/>
      <c r="AK9" s="32"/>
      <c r="AL9" s="27">
        <v>0</v>
      </c>
      <c r="AM9" s="27"/>
      <c r="AN9" s="27"/>
      <c r="AO9" s="237"/>
      <c r="AP9" s="114">
        <v>600</v>
      </c>
      <c r="AQ9" s="27"/>
      <c r="AR9" s="27"/>
      <c r="AS9" s="27"/>
      <c r="AT9" s="120"/>
      <c r="AU9" s="114">
        <v>3</v>
      </c>
      <c r="AV9" s="27"/>
      <c r="AW9" s="27"/>
      <c r="AX9" s="27"/>
      <c r="AY9" s="103">
        <f t="shared" si="4"/>
      </c>
      <c r="AZ9" s="114">
        <v>0</v>
      </c>
      <c r="BA9" s="27"/>
      <c r="BB9" s="27"/>
      <c r="BC9" s="27"/>
      <c r="BD9" s="103">
        <f t="shared" si="5"/>
      </c>
      <c r="BE9" s="98">
        <v>0</v>
      </c>
      <c r="BF9" s="27"/>
      <c r="BG9" s="28"/>
      <c r="BH9" s="27"/>
      <c r="BI9" s="27"/>
    </row>
    <row r="10" spans="1:61" s="20" customFormat="1" ht="15.75">
      <c r="A10" s="4" t="s">
        <v>5</v>
      </c>
      <c r="B10" s="8">
        <f t="shared" si="0"/>
        <v>21924</v>
      </c>
      <c r="C10" s="198">
        <f t="shared" si="1"/>
        <v>0</v>
      </c>
      <c r="D10" s="11">
        <f t="shared" si="2"/>
        <v>0</v>
      </c>
      <c r="E10" s="13">
        <v>0</v>
      </c>
      <c r="F10" s="3"/>
      <c r="G10" s="1"/>
      <c r="H10" s="3"/>
      <c r="I10" s="121"/>
      <c r="J10" s="26">
        <v>17655</v>
      </c>
      <c r="K10" s="27"/>
      <c r="L10" s="1"/>
      <c r="M10" s="27"/>
      <c r="N10" s="28">
        <f t="shared" si="3"/>
      </c>
      <c r="O10" s="29">
        <v>0</v>
      </c>
      <c r="P10" s="29"/>
      <c r="Q10" s="29"/>
      <c r="R10" s="27"/>
      <c r="S10" s="29">
        <v>1244</v>
      </c>
      <c r="T10" s="29"/>
      <c r="U10" s="29"/>
      <c r="V10" s="547"/>
      <c r="W10" s="114">
        <v>2145</v>
      </c>
      <c r="X10" s="27"/>
      <c r="Y10" s="27"/>
      <c r="Z10" s="27"/>
      <c r="AA10" s="103"/>
      <c r="AB10" s="98">
        <v>880</v>
      </c>
      <c r="AC10" s="27"/>
      <c r="AD10" s="28"/>
      <c r="AE10" s="27"/>
      <c r="AF10" s="103"/>
      <c r="AG10" s="118">
        <v>0</v>
      </c>
      <c r="AH10" s="2"/>
      <c r="AI10" s="2"/>
      <c r="AJ10" s="2"/>
      <c r="AK10" s="32"/>
      <c r="AL10" s="27">
        <v>0</v>
      </c>
      <c r="AM10" s="27"/>
      <c r="AN10" s="27"/>
      <c r="AO10" s="237"/>
      <c r="AP10" s="114">
        <v>484</v>
      </c>
      <c r="AQ10" s="27"/>
      <c r="AR10" s="27"/>
      <c r="AS10" s="27"/>
      <c r="AT10" s="120"/>
      <c r="AU10" s="114">
        <v>14.4</v>
      </c>
      <c r="AV10" s="27"/>
      <c r="AW10" s="27"/>
      <c r="AX10" s="27"/>
      <c r="AY10" s="103">
        <f t="shared" si="4"/>
      </c>
      <c r="AZ10" s="114">
        <v>20.6</v>
      </c>
      <c r="BA10" s="27"/>
      <c r="BB10" s="27"/>
      <c r="BC10" s="27"/>
      <c r="BD10" s="103">
        <f t="shared" si="5"/>
      </c>
      <c r="BE10" s="98">
        <v>0</v>
      </c>
      <c r="BF10" s="27"/>
      <c r="BG10" s="28"/>
      <c r="BH10" s="27"/>
      <c r="BI10" s="27"/>
    </row>
    <row r="11" spans="1:61" s="20" customFormat="1" ht="15.75">
      <c r="A11" s="4" t="s">
        <v>6</v>
      </c>
      <c r="B11" s="8">
        <f t="shared" si="0"/>
        <v>33644</v>
      </c>
      <c r="C11" s="198">
        <f t="shared" si="1"/>
        <v>0</v>
      </c>
      <c r="D11" s="11">
        <f t="shared" si="2"/>
        <v>0</v>
      </c>
      <c r="E11" s="13">
        <v>0</v>
      </c>
      <c r="F11" s="3"/>
      <c r="G11" s="1"/>
      <c r="H11" s="3"/>
      <c r="I11" s="121"/>
      <c r="J11" s="26">
        <v>31181</v>
      </c>
      <c r="K11" s="27"/>
      <c r="L11" s="1"/>
      <c r="M11" s="27"/>
      <c r="N11" s="28">
        <f t="shared" si="3"/>
      </c>
      <c r="O11" s="29">
        <v>0</v>
      </c>
      <c r="P11" s="29"/>
      <c r="Q11" s="29"/>
      <c r="R11" s="27"/>
      <c r="S11" s="27">
        <v>80</v>
      </c>
      <c r="T11" s="27"/>
      <c r="U11" s="27"/>
      <c r="V11" s="547"/>
      <c r="W11" s="114">
        <v>2343</v>
      </c>
      <c r="X11" s="27"/>
      <c r="Y11" s="27"/>
      <c r="Z11" s="27"/>
      <c r="AA11" s="103">
        <f>IF(Z11&gt;0,Z11/X11*10,"")</f>
      </c>
      <c r="AB11" s="98">
        <v>40</v>
      </c>
      <c r="AC11" s="27"/>
      <c r="AD11" s="28"/>
      <c r="AE11" s="27"/>
      <c r="AF11" s="103"/>
      <c r="AG11" s="118">
        <v>0</v>
      </c>
      <c r="AH11" s="2"/>
      <c r="AI11" s="2"/>
      <c r="AJ11" s="2"/>
      <c r="AK11" s="32"/>
      <c r="AL11" s="27">
        <v>0</v>
      </c>
      <c r="AM11" s="27"/>
      <c r="AN11" s="27"/>
      <c r="AO11" s="237"/>
      <c r="AP11" s="114">
        <v>1474</v>
      </c>
      <c r="AQ11" s="27"/>
      <c r="AR11" s="27"/>
      <c r="AS11" s="27"/>
      <c r="AT11" s="120"/>
      <c r="AU11" s="114">
        <v>122</v>
      </c>
      <c r="AV11" s="27"/>
      <c r="AW11" s="27"/>
      <c r="AX11" s="27"/>
      <c r="AY11" s="103">
        <f t="shared" si="4"/>
      </c>
      <c r="AZ11" s="114">
        <v>136</v>
      </c>
      <c r="BA11" s="27"/>
      <c r="BB11" s="27"/>
      <c r="BC11" s="27"/>
      <c r="BD11" s="103">
        <f t="shared" si="5"/>
      </c>
      <c r="BE11" s="99">
        <v>0</v>
      </c>
      <c r="BF11" s="27"/>
      <c r="BG11" s="28"/>
      <c r="BH11" s="27"/>
      <c r="BI11" s="3"/>
    </row>
    <row r="12" spans="1:61" s="20" customFormat="1" ht="15.75">
      <c r="A12" s="4" t="s">
        <v>7</v>
      </c>
      <c r="B12" s="8">
        <f t="shared" si="0"/>
        <v>11364</v>
      </c>
      <c r="C12" s="198">
        <f t="shared" si="1"/>
        <v>872</v>
      </c>
      <c r="D12" s="11">
        <f t="shared" si="2"/>
        <v>7.673354452657515</v>
      </c>
      <c r="E12" s="13">
        <v>20</v>
      </c>
      <c r="F12" s="3">
        <v>20</v>
      </c>
      <c r="G12" s="1">
        <f>F12/E12*100</f>
        <v>100</v>
      </c>
      <c r="H12" s="3">
        <v>2</v>
      </c>
      <c r="I12" s="121">
        <f>H12/F12*10</f>
        <v>1</v>
      </c>
      <c r="J12" s="26">
        <v>10431</v>
      </c>
      <c r="K12" s="27"/>
      <c r="L12" s="1"/>
      <c r="M12" s="27"/>
      <c r="N12" s="28">
        <f t="shared" si="3"/>
      </c>
      <c r="O12" s="29">
        <v>0</v>
      </c>
      <c r="P12" s="29"/>
      <c r="Q12" s="29"/>
      <c r="R12" s="27"/>
      <c r="S12" s="27">
        <v>0</v>
      </c>
      <c r="T12" s="27"/>
      <c r="U12" s="27"/>
      <c r="V12" s="547"/>
      <c r="W12" s="114">
        <v>100</v>
      </c>
      <c r="X12" s="27">
        <v>39</v>
      </c>
      <c r="Y12" s="27">
        <f>X12/W12*100</f>
        <v>39</v>
      </c>
      <c r="Z12" s="27">
        <v>54</v>
      </c>
      <c r="AA12" s="103">
        <f>Z12/X12*10</f>
        <v>13.846153846153847</v>
      </c>
      <c r="AB12" s="98">
        <v>543</v>
      </c>
      <c r="AC12" s="27">
        <v>543</v>
      </c>
      <c r="AD12" s="28">
        <f>AC12/AB12*100</f>
        <v>100</v>
      </c>
      <c r="AE12" s="27">
        <v>163</v>
      </c>
      <c r="AF12" s="103">
        <f>AE12/AC12*10</f>
        <v>3.001841620626151</v>
      </c>
      <c r="AG12" s="118">
        <v>270</v>
      </c>
      <c r="AH12" s="2">
        <v>270</v>
      </c>
      <c r="AI12" s="2">
        <f>AH12/AG12*100</f>
        <v>100</v>
      </c>
      <c r="AJ12" s="2">
        <v>240</v>
      </c>
      <c r="AK12" s="32">
        <f>AJ12/AH12*10</f>
        <v>8.88888888888889</v>
      </c>
      <c r="AL12" s="27">
        <v>0</v>
      </c>
      <c r="AM12" s="27"/>
      <c r="AN12" s="27"/>
      <c r="AO12" s="237"/>
      <c r="AP12" s="114">
        <v>0</v>
      </c>
      <c r="AQ12" s="27"/>
      <c r="AR12" s="27"/>
      <c r="AS12" s="27"/>
      <c r="AT12" s="120"/>
      <c r="AU12" s="114">
        <v>1</v>
      </c>
      <c r="AV12" s="27"/>
      <c r="AW12" s="27"/>
      <c r="AX12" s="27"/>
      <c r="AY12" s="103">
        <f t="shared" si="4"/>
      </c>
      <c r="AZ12" s="114">
        <v>13</v>
      </c>
      <c r="BA12" s="27"/>
      <c r="BB12" s="27"/>
      <c r="BC12" s="27"/>
      <c r="BD12" s="103">
        <f t="shared" si="5"/>
      </c>
      <c r="BE12" s="99">
        <v>0</v>
      </c>
      <c r="BF12" s="27"/>
      <c r="BG12" s="28"/>
      <c r="BH12" s="27"/>
      <c r="BI12" s="3"/>
    </row>
    <row r="13" spans="1:61" s="20" customFormat="1" ht="18.75" customHeight="1">
      <c r="A13" s="4" t="s">
        <v>8</v>
      </c>
      <c r="B13" s="8">
        <f t="shared" si="0"/>
        <v>11094</v>
      </c>
      <c r="C13" s="198">
        <f t="shared" si="1"/>
        <v>0</v>
      </c>
      <c r="D13" s="11">
        <f t="shared" si="2"/>
        <v>0</v>
      </c>
      <c r="E13" s="13">
        <v>0</v>
      </c>
      <c r="F13" s="3"/>
      <c r="G13" s="1"/>
      <c r="H13" s="3"/>
      <c r="I13" s="121"/>
      <c r="J13" s="26">
        <v>8634</v>
      </c>
      <c r="K13" s="27"/>
      <c r="L13" s="1"/>
      <c r="M13" s="27"/>
      <c r="N13" s="28">
        <f t="shared" si="3"/>
      </c>
      <c r="O13" s="29">
        <v>0</v>
      </c>
      <c r="P13" s="29"/>
      <c r="Q13" s="29"/>
      <c r="R13" s="27"/>
      <c r="S13" s="27">
        <v>300</v>
      </c>
      <c r="T13" s="27"/>
      <c r="U13" s="27"/>
      <c r="V13" s="547"/>
      <c r="W13" s="114">
        <v>1362</v>
      </c>
      <c r="X13" s="27"/>
      <c r="Y13" s="27"/>
      <c r="Z13" s="27"/>
      <c r="AA13" s="103">
        <f>IF(Z13&gt;0,Z13/X13*10,"")</f>
      </c>
      <c r="AB13" s="98">
        <v>60</v>
      </c>
      <c r="AC13" s="27"/>
      <c r="AD13" s="28"/>
      <c r="AE13" s="27"/>
      <c r="AF13" s="103"/>
      <c r="AG13" s="118">
        <v>738</v>
      </c>
      <c r="AH13" s="2"/>
      <c r="AI13" s="2"/>
      <c r="AJ13" s="2"/>
      <c r="AK13" s="32"/>
      <c r="AL13" s="27">
        <v>0</v>
      </c>
      <c r="AM13" s="27"/>
      <c r="AN13" s="27"/>
      <c r="AO13" s="237"/>
      <c r="AP13" s="114">
        <v>157</v>
      </c>
      <c r="AQ13" s="27"/>
      <c r="AR13" s="27"/>
      <c r="AS13" s="27"/>
      <c r="AT13" s="120"/>
      <c r="AU13" s="114">
        <v>0</v>
      </c>
      <c r="AV13" s="27"/>
      <c r="AW13" s="27"/>
      <c r="AX13" s="27"/>
      <c r="AY13" s="103">
        <f t="shared" si="4"/>
      </c>
      <c r="AZ13" s="114">
        <v>0</v>
      </c>
      <c r="BA13" s="27"/>
      <c r="BB13" s="27"/>
      <c r="BC13" s="27"/>
      <c r="BD13" s="103">
        <f t="shared" si="5"/>
      </c>
      <c r="BE13" s="98">
        <v>0</v>
      </c>
      <c r="BF13" s="27"/>
      <c r="BG13" s="28"/>
      <c r="BH13" s="27"/>
      <c r="BI13" s="27"/>
    </row>
    <row r="14" spans="1:61" s="20" customFormat="1" ht="15.75">
      <c r="A14" s="4" t="s">
        <v>9</v>
      </c>
      <c r="B14" s="8">
        <f t="shared" si="0"/>
        <v>15519</v>
      </c>
      <c r="C14" s="198">
        <f t="shared" si="1"/>
        <v>0</v>
      </c>
      <c r="D14" s="11">
        <f t="shared" si="2"/>
        <v>0</v>
      </c>
      <c r="E14" s="13">
        <v>0</v>
      </c>
      <c r="F14" s="199"/>
      <c r="G14" s="1"/>
      <c r="H14" s="3"/>
      <c r="I14" s="121"/>
      <c r="J14" s="26">
        <v>14171</v>
      </c>
      <c r="K14" s="27"/>
      <c r="L14" s="1"/>
      <c r="M14" s="27"/>
      <c r="N14" s="28">
        <f t="shared" si="3"/>
      </c>
      <c r="O14" s="29">
        <v>0</v>
      </c>
      <c r="P14" s="29"/>
      <c r="Q14" s="29"/>
      <c r="R14" s="27"/>
      <c r="S14" s="27">
        <v>319</v>
      </c>
      <c r="T14" s="27"/>
      <c r="U14" s="27"/>
      <c r="V14" s="547"/>
      <c r="W14" s="114">
        <v>0</v>
      </c>
      <c r="X14" s="27"/>
      <c r="Y14" s="27"/>
      <c r="Z14" s="27"/>
      <c r="AA14" s="103"/>
      <c r="AB14" s="98">
        <v>615</v>
      </c>
      <c r="AC14" s="27"/>
      <c r="AD14" s="28"/>
      <c r="AE14" s="27"/>
      <c r="AF14" s="103"/>
      <c r="AG14" s="118">
        <v>414</v>
      </c>
      <c r="AH14" s="2"/>
      <c r="AI14" s="2"/>
      <c r="AJ14" s="2"/>
      <c r="AK14" s="32"/>
      <c r="AL14" s="27">
        <v>0</v>
      </c>
      <c r="AM14" s="27"/>
      <c r="AN14" s="27"/>
      <c r="AO14" s="237"/>
      <c r="AP14" s="114">
        <v>858</v>
      </c>
      <c r="AQ14" s="27"/>
      <c r="AR14" s="27"/>
      <c r="AS14" s="27"/>
      <c r="AT14" s="120"/>
      <c r="AU14" s="114">
        <v>0</v>
      </c>
      <c r="AV14" s="27"/>
      <c r="AW14" s="27"/>
      <c r="AX14" s="27"/>
      <c r="AY14" s="103">
        <f t="shared" si="4"/>
      </c>
      <c r="AZ14" s="114">
        <v>0</v>
      </c>
      <c r="BA14" s="27"/>
      <c r="BB14" s="27"/>
      <c r="BC14" s="27"/>
      <c r="BD14" s="103">
        <f t="shared" si="5"/>
      </c>
      <c r="BE14" s="98">
        <v>0</v>
      </c>
      <c r="BF14" s="27"/>
      <c r="BG14" s="28"/>
      <c r="BH14" s="27"/>
      <c r="BI14" s="27"/>
    </row>
    <row r="15" spans="1:61" s="20" customFormat="1" ht="15.75">
      <c r="A15" s="4" t="s">
        <v>10</v>
      </c>
      <c r="B15" s="8">
        <f t="shared" si="0"/>
        <v>11934</v>
      </c>
      <c r="C15" s="198">
        <f t="shared" si="1"/>
        <v>0</v>
      </c>
      <c r="D15" s="11">
        <f t="shared" si="2"/>
        <v>0</v>
      </c>
      <c r="E15" s="13">
        <v>0</v>
      </c>
      <c r="F15" s="3"/>
      <c r="G15" s="1"/>
      <c r="H15" s="3"/>
      <c r="I15" s="121"/>
      <c r="J15" s="26">
        <v>10830</v>
      </c>
      <c r="K15" s="27"/>
      <c r="L15" s="1"/>
      <c r="M15" s="27"/>
      <c r="N15" s="28">
        <f t="shared" si="3"/>
      </c>
      <c r="O15" s="29">
        <v>0</v>
      </c>
      <c r="P15" s="29"/>
      <c r="Q15" s="29"/>
      <c r="R15" s="27"/>
      <c r="S15" s="27">
        <v>0</v>
      </c>
      <c r="T15" s="27"/>
      <c r="U15" s="27"/>
      <c r="V15" s="547"/>
      <c r="W15" s="114">
        <v>0</v>
      </c>
      <c r="X15" s="27"/>
      <c r="Y15" s="27"/>
      <c r="Z15" s="27"/>
      <c r="AA15" s="103"/>
      <c r="AB15" s="98">
        <v>520</v>
      </c>
      <c r="AC15" s="27"/>
      <c r="AD15" s="28"/>
      <c r="AE15" s="27"/>
      <c r="AF15" s="103"/>
      <c r="AG15" s="118">
        <v>434</v>
      </c>
      <c r="AH15" s="2"/>
      <c r="AI15" s="2"/>
      <c r="AJ15" s="2"/>
      <c r="AK15" s="32"/>
      <c r="AL15" s="27">
        <v>150</v>
      </c>
      <c r="AM15" s="27"/>
      <c r="AN15" s="27"/>
      <c r="AO15" s="237"/>
      <c r="AP15" s="114">
        <v>270</v>
      </c>
      <c r="AQ15" s="27"/>
      <c r="AR15" s="27"/>
      <c r="AS15" s="27"/>
      <c r="AT15" s="120"/>
      <c r="AU15" s="114">
        <v>0</v>
      </c>
      <c r="AV15" s="27"/>
      <c r="AW15" s="27"/>
      <c r="AX15" s="27"/>
      <c r="AY15" s="103">
        <f t="shared" si="4"/>
      </c>
      <c r="AZ15" s="114">
        <v>0</v>
      </c>
      <c r="BA15" s="27"/>
      <c r="BB15" s="27"/>
      <c r="BC15" s="27"/>
      <c r="BD15" s="103">
        <f t="shared" si="5"/>
      </c>
      <c r="BE15" s="98">
        <v>0</v>
      </c>
      <c r="BF15" s="27"/>
      <c r="BG15" s="28"/>
      <c r="BH15" s="27"/>
      <c r="BI15" s="27"/>
    </row>
    <row r="16" spans="1:61" s="20" customFormat="1" ht="15.75">
      <c r="A16" s="4" t="s">
        <v>21</v>
      </c>
      <c r="B16" s="8">
        <f t="shared" si="0"/>
        <v>15395</v>
      </c>
      <c r="C16" s="198">
        <f t="shared" si="1"/>
        <v>0</v>
      </c>
      <c r="D16" s="11">
        <f t="shared" si="2"/>
        <v>0</v>
      </c>
      <c r="E16" s="13">
        <v>0</v>
      </c>
      <c r="F16" s="3"/>
      <c r="G16" s="1"/>
      <c r="H16" s="3"/>
      <c r="I16" s="121"/>
      <c r="J16" s="26">
        <v>15395</v>
      </c>
      <c r="K16" s="27"/>
      <c r="L16" s="1"/>
      <c r="M16" s="27"/>
      <c r="N16" s="28">
        <f t="shared" si="3"/>
      </c>
      <c r="O16" s="29">
        <v>0</v>
      </c>
      <c r="P16" s="29"/>
      <c r="Q16" s="29"/>
      <c r="R16" s="27"/>
      <c r="S16" s="27">
        <v>0</v>
      </c>
      <c r="T16" s="27"/>
      <c r="U16" s="27"/>
      <c r="V16" s="547"/>
      <c r="W16" s="114">
        <v>0</v>
      </c>
      <c r="X16" s="27"/>
      <c r="Y16" s="27"/>
      <c r="Z16" s="27"/>
      <c r="AA16" s="103"/>
      <c r="AB16" s="98">
        <v>0</v>
      </c>
      <c r="AC16" s="27"/>
      <c r="AD16" s="28"/>
      <c r="AE16" s="27"/>
      <c r="AF16" s="103"/>
      <c r="AG16" s="200">
        <v>0</v>
      </c>
      <c r="AH16" s="201"/>
      <c r="AI16" s="201"/>
      <c r="AJ16" s="201"/>
      <c r="AK16" s="201"/>
      <c r="AL16" s="27">
        <v>0</v>
      </c>
      <c r="AM16" s="27"/>
      <c r="AN16" s="27"/>
      <c r="AO16" s="237"/>
      <c r="AP16" s="114">
        <v>424</v>
      </c>
      <c r="AQ16" s="27"/>
      <c r="AR16" s="27"/>
      <c r="AS16" s="27"/>
      <c r="AT16" s="120"/>
      <c r="AU16" s="114">
        <v>0</v>
      </c>
      <c r="AV16" s="27"/>
      <c r="AW16" s="27"/>
      <c r="AX16" s="27"/>
      <c r="AY16" s="103">
        <f t="shared" si="4"/>
      </c>
      <c r="AZ16" s="114">
        <v>0</v>
      </c>
      <c r="BA16" s="27"/>
      <c r="BB16" s="27"/>
      <c r="BC16" s="27"/>
      <c r="BD16" s="103">
        <f t="shared" si="5"/>
      </c>
      <c r="BE16" s="98">
        <v>0</v>
      </c>
      <c r="BF16" s="27"/>
      <c r="BG16" s="28"/>
      <c r="BH16" s="27"/>
      <c r="BI16" s="27"/>
    </row>
    <row r="17" spans="1:61" s="20" customFormat="1" ht="15.75">
      <c r="A17" s="4" t="s">
        <v>11</v>
      </c>
      <c r="B17" s="8">
        <f t="shared" si="0"/>
        <v>4489</v>
      </c>
      <c r="C17" s="198">
        <f t="shared" si="1"/>
        <v>0</v>
      </c>
      <c r="D17" s="11">
        <f t="shared" si="2"/>
        <v>0</v>
      </c>
      <c r="E17" s="13">
        <v>0</v>
      </c>
      <c r="F17" s="3"/>
      <c r="G17" s="1"/>
      <c r="H17" s="3"/>
      <c r="I17" s="121"/>
      <c r="J17" s="26">
        <v>4096</v>
      </c>
      <c r="K17" s="27"/>
      <c r="L17" s="1"/>
      <c r="M17" s="27"/>
      <c r="N17" s="28">
        <f t="shared" si="3"/>
      </c>
      <c r="O17" s="29">
        <v>0</v>
      </c>
      <c r="P17" s="29"/>
      <c r="Q17" s="29"/>
      <c r="R17" s="27"/>
      <c r="S17" s="27">
        <v>0</v>
      </c>
      <c r="T17" s="27"/>
      <c r="U17" s="27"/>
      <c r="V17" s="547"/>
      <c r="W17" s="114">
        <v>0</v>
      </c>
      <c r="X17" s="27"/>
      <c r="Y17" s="27"/>
      <c r="Z17" s="27"/>
      <c r="AA17" s="103"/>
      <c r="AB17" s="98">
        <v>130</v>
      </c>
      <c r="AC17" s="27"/>
      <c r="AD17" s="28"/>
      <c r="AE17" s="27"/>
      <c r="AF17" s="103"/>
      <c r="AG17" s="118">
        <v>263</v>
      </c>
      <c r="AH17" s="2"/>
      <c r="AI17" s="2"/>
      <c r="AJ17" s="2"/>
      <c r="AK17" s="32"/>
      <c r="AL17" s="27">
        <v>0</v>
      </c>
      <c r="AM17" s="27"/>
      <c r="AN17" s="27"/>
      <c r="AO17" s="237"/>
      <c r="AP17" s="114">
        <v>602</v>
      </c>
      <c r="AQ17" s="27"/>
      <c r="AR17" s="27"/>
      <c r="AS17" s="27"/>
      <c r="AT17" s="120">
        <f>IF(AS17&gt;0,AS17/AQ17*10,"")</f>
      </c>
      <c r="AU17" s="114">
        <v>3</v>
      </c>
      <c r="AV17" s="27"/>
      <c r="AW17" s="27"/>
      <c r="AX17" s="27"/>
      <c r="AY17" s="103">
        <f t="shared" si="4"/>
      </c>
      <c r="AZ17" s="114">
        <v>3</v>
      </c>
      <c r="BA17" s="27"/>
      <c r="BB17" s="27"/>
      <c r="BC17" s="27"/>
      <c r="BD17" s="103">
        <f t="shared" si="5"/>
      </c>
      <c r="BE17" s="98">
        <v>0</v>
      </c>
      <c r="BF17" s="27"/>
      <c r="BG17" s="28"/>
      <c r="BH17" s="27"/>
      <c r="BI17" s="27"/>
    </row>
    <row r="18" spans="1:61" s="20" customFormat="1" ht="18" customHeight="1">
      <c r="A18" s="4" t="s">
        <v>12</v>
      </c>
      <c r="B18" s="8">
        <f t="shared" si="0"/>
        <v>7835</v>
      </c>
      <c r="C18" s="198">
        <f t="shared" si="1"/>
        <v>120</v>
      </c>
      <c r="D18" s="11">
        <f t="shared" si="2"/>
        <v>1.5315890236119976</v>
      </c>
      <c r="E18" s="13">
        <v>120</v>
      </c>
      <c r="F18" s="3">
        <v>120</v>
      </c>
      <c r="G18" s="1">
        <f>F18/E18*100</f>
        <v>100</v>
      </c>
      <c r="H18" s="3">
        <v>868</v>
      </c>
      <c r="I18" s="121">
        <f>H18/F18*10</f>
        <v>72.33333333333333</v>
      </c>
      <c r="J18" s="26">
        <v>6627</v>
      </c>
      <c r="K18" s="27"/>
      <c r="L18" s="1"/>
      <c r="M18" s="27"/>
      <c r="N18" s="28">
        <f t="shared" si="3"/>
      </c>
      <c r="O18" s="29">
        <v>0</v>
      </c>
      <c r="P18" s="29"/>
      <c r="Q18" s="29"/>
      <c r="R18" s="27"/>
      <c r="S18" s="27">
        <v>0</v>
      </c>
      <c r="T18" s="27"/>
      <c r="U18" s="27"/>
      <c r="V18" s="547"/>
      <c r="W18" s="114">
        <v>0</v>
      </c>
      <c r="X18" s="27"/>
      <c r="Y18" s="27"/>
      <c r="Z18" s="27"/>
      <c r="AA18" s="103"/>
      <c r="AB18" s="98">
        <v>1011</v>
      </c>
      <c r="AC18" s="27"/>
      <c r="AD18" s="28"/>
      <c r="AE18" s="27"/>
      <c r="AF18" s="103"/>
      <c r="AG18" s="118">
        <v>0</v>
      </c>
      <c r="AH18" s="2"/>
      <c r="AI18" s="2"/>
      <c r="AJ18" s="2"/>
      <c r="AK18" s="32"/>
      <c r="AL18" s="27">
        <v>77</v>
      </c>
      <c r="AM18" s="27"/>
      <c r="AN18" s="27"/>
      <c r="AO18" s="237"/>
      <c r="AP18" s="114">
        <v>635</v>
      </c>
      <c r="AQ18" s="27">
        <v>193</v>
      </c>
      <c r="AR18" s="28">
        <f>AQ18/AP18*100</f>
        <v>30.393700787401574</v>
      </c>
      <c r="AS18" s="27">
        <v>1058</v>
      </c>
      <c r="AT18" s="103">
        <f>AS18/AQ18*10</f>
        <v>54.81865284974093</v>
      </c>
      <c r="AU18" s="114">
        <v>2</v>
      </c>
      <c r="AV18" s="27"/>
      <c r="AW18" s="27"/>
      <c r="AX18" s="27"/>
      <c r="AY18" s="103">
        <f t="shared" si="4"/>
      </c>
      <c r="AZ18" s="114">
        <v>1</v>
      </c>
      <c r="BA18" s="27"/>
      <c r="BB18" s="27"/>
      <c r="BC18" s="27"/>
      <c r="BD18" s="103">
        <f t="shared" si="5"/>
      </c>
      <c r="BE18" s="98">
        <v>3</v>
      </c>
      <c r="BF18" s="27"/>
      <c r="BG18" s="28"/>
      <c r="BH18" s="27"/>
      <c r="BI18" s="27"/>
    </row>
    <row r="19" spans="1:61" s="20" customFormat="1" ht="15.75">
      <c r="A19" s="4" t="s">
        <v>22</v>
      </c>
      <c r="B19" s="8">
        <f t="shared" si="0"/>
        <v>13880</v>
      </c>
      <c r="C19" s="198">
        <f t="shared" si="1"/>
        <v>0</v>
      </c>
      <c r="D19" s="11">
        <f t="shared" si="2"/>
        <v>0</v>
      </c>
      <c r="E19" s="13">
        <v>0</v>
      </c>
      <c r="F19" s="3"/>
      <c r="G19" s="1"/>
      <c r="H19" s="3"/>
      <c r="I19" s="121"/>
      <c r="J19" s="26">
        <v>13009</v>
      </c>
      <c r="K19" s="27"/>
      <c r="L19" s="1"/>
      <c r="M19" s="27"/>
      <c r="N19" s="28">
        <f t="shared" si="3"/>
      </c>
      <c r="O19" s="29">
        <v>0</v>
      </c>
      <c r="P19" s="29"/>
      <c r="Q19" s="29"/>
      <c r="R19" s="27"/>
      <c r="S19" s="27">
        <v>331</v>
      </c>
      <c r="T19" s="27"/>
      <c r="U19" s="27"/>
      <c r="V19" s="548">
        <f>IF(U19&gt;0,U19/T19*10,"")</f>
      </c>
      <c r="W19" s="114">
        <v>0</v>
      </c>
      <c r="X19" s="27"/>
      <c r="Y19" s="27"/>
      <c r="Z19" s="27"/>
      <c r="AA19" s="103"/>
      <c r="AB19" s="98">
        <v>393</v>
      </c>
      <c r="AC19" s="27"/>
      <c r="AD19" s="28"/>
      <c r="AE19" s="27"/>
      <c r="AF19" s="103"/>
      <c r="AG19" s="118">
        <v>0</v>
      </c>
      <c r="AH19" s="2"/>
      <c r="AI19" s="2"/>
      <c r="AJ19" s="2"/>
      <c r="AK19" s="32"/>
      <c r="AL19" s="27">
        <v>147</v>
      </c>
      <c r="AM19" s="27"/>
      <c r="AN19" s="27"/>
      <c r="AO19" s="237"/>
      <c r="AP19" s="114">
        <v>315</v>
      </c>
      <c r="AQ19" s="27"/>
      <c r="AR19" s="28"/>
      <c r="AS19" s="27"/>
      <c r="AT19" s="103"/>
      <c r="AU19" s="114">
        <v>200</v>
      </c>
      <c r="AV19" s="27"/>
      <c r="AW19" s="27"/>
      <c r="AX19" s="27"/>
      <c r="AY19" s="103">
        <f t="shared" si="4"/>
      </c>
      <c r="AZ19" s="114">
        <v>29</v>
      </c>
      <c r="BA19" s="27"/>
      <c r="BB19" s="27"/>
      <c r="BC19" s="27"/>
      <c r="BD19" s="103">
        <f t="shared" si="5"/>
      </c>
      <c r="BE19" s="98">
        <v>0</v>
      </c>
      <c r="BF19" s="27"/>
      <c r="BG19" s="28"/>
      <c r="BH19" s="27"/>
      <c r="BI19" s="27"/>
    </row>
    <row r="20" spans="1:61" s="20" customFormat="1" ht="15.75">
      <c r="A20" s="4" t="s">
        <v>23</v>
      </c>
      <c r="B20" s="8">
        <f t="shared" si="0"/>
        <v>3058</v>
      </c>
      <c r="C20" s="198">
        <f t="shared" si="1"/>
        <v>0</v>
      </c>
      <c r="D20" s="11">
        <f t="shared" si="2"/>
        <v>0</v>
      </c>
      <c r="E20" s="13">
        <v>0</v>
      </c>
      <c r="F20" s="3"/>
      <c r="G20" s="1"/>
      <c r="H20" s="3"/>
      <c r="I20" s="121"/>
      <c r="J20" s="26">
        <v>1759</v>
      </c>
      <c r="K20" s="27"/>
      <c r="L20" s="1"/>
      <c r="M20" s="27"/>
      <c r="N20" s="28">
        <f t="shared" si="3"/>
      </c>
      <c r="O20" s="29">
        <v>0</v>
      </c>
      <c r="P20" s="29"/>
      <c r="Q20" s="29"/>
      <c r="R20" s="27"/>
      <c r="S20" s="27">
        <v>285</v>
      </c>
      <c r="T20" s="27"/>
      <c r="U20" s="27"/>
      <c r="V20" s="547"/>
      <c r="W20" s="114">
        <v>1014</v>
      </c>
      <c r="X20" s="27"/>
      <c r="Y20" s="27"/>
      <c r="Z20" s="27"/>
      <c r="AA20" s="103">
        <f>IF(Z20&gt;0,Z20/X20*10,"")</f>
      </c>
      <c r="AB20" s="552">
        <v>0</v>
      </c>
      <c r="AC20" s="29"/>
      <c r="AD20" s="28"/>
      <c r="AE20" s="29"/>
      <c r="AF20" s="103"/>
      <c r="AG20" s="118">
        <v>0</v>
      </c>
      <c r="AH20" s="2"/>
      <c r="AI20" s="2"/>
      <c r="AJ20" s="2"/>
      <c r="AK20" s="32"/>
      <c r="AL20" s="27">
        <v>0</v>
      </c>
      <c r="AM20" s="27"/>
      <c r="AN20" s="27"/>
      <c r="AO20" s="237"/>
      <c r="AP20" s="114">
        <v>947</v>
      </c>
      <c r="AQ20" s="27"/>
      <c r="AR20" s="28"/>
      <c r="AS20" s="27"/>
      <c r="AT20" s="103"/>
      <c r="AU20" s="114">
        <v>0</v>
      </c>
      <c r="AV20" s="27"/>
      <c r="AW20" s="27"/>
      <c r="AX20" s="27"/>
      <c r="AY20" s="103">
        <f t="shared" si="4"/>
      </c>
      <c r="AZ20" s="114">
        <v>40</v>
      </c>
      <c r="BA20" s="27"/>
      <c r="BB20" s="27"/>
      <c r="BC20" s="27"/>
      <c r="BD20" s="103">
        <f t="shared" si="5"/>
      </c>
      <c r="BE20" s="99">
        <v>0</v>
      </c>
      <c r="BF20" s="27"/>
      <c r="BG20" s="28"/>
      <c r="BH20" s="27"/>
      <c r="BI20" s="3"/>
    </row>
    <row r="21" spans="1:61" s="20" customFormat="1" ht="15.75">
      <c r="A21" s="4" t="s">
        <v>13</v>
      </c>
      <c r="B21" s="8">
        <f t="shared" si="0"/>
        <v>4586</v>
      </c>
      <c r="C21" s="198">
        <f t="shared" si="1"/>
        <v>0</v>
      </c>
      <c r="D21" s="11">
        <f t="shared" si="2"/>
        <v>0</v>
      </c>
      <c r="E21" s="13">
        <v>0</v>
      </c>
      <c r="F21" s="3"/>
      <c r="G21" s="1"/>
      <c r="H21" s="3"/>
      <c r="I21" s="121"/>
      <c r="J21" s="26">
        <v>4586</v>
      </c>
      <c r="K21" s="27"/>
      <c r="L21" s="1"/>
      <c r="M21" s="27"/>
      <c r="N21" s="28">
        <f t="shared" si="3"/>
      </c>
      <c r="O21" s="29">
        <v>0</v>
      </c>
      <c r="P21" s="27"/>
      <c r="Q21" s="29"/>
      <c r="R21" s="27"/>
      <c r="S21" s="27">
        <v>0</v>
      </c>
      <c r="T21" s="27"/>
      <c r="U21" s="27"/>
      <c r="V21" s="547"/>
      <c r="W21" s="114">
        <v>0</v>
      </c>
      <c r="X21" s="27"/>
      <c r="Y21" s="27"/>
      <c r="Z21" s="27"/>
      <c r="AA21" s="103"/>
      <c r="AB21" s="552">
        <v>0</v>
      </c>
      <c r="AC21" s="29"/>
      <c r="AD21" s="28"/>
      <c r="AE21" s="29"/>
      <c r="AF21" s="103"/>
      <c r="AG21" s="118">
        <v>0</v>
      </c>
      <c r="AH21" s="2"/>
      <c r="AI21" s="2"/>
      <c r="AJ21" s="2"/>
      <c r="AK21" s="32"/>
      <c r="AL21" s="27">
        <v>0</v>
      </c>
      <c r="AM21" s="27"/>
      <c r="AN21" s="27"/>
      <c r="AO21" s="237"/>
      <c r="AP21" s="114">
        <v>0</v>
      </c>
      <c r="AQ21" s="27"/>
      <c r="AR21" s="28"/>
      <c r="AS21" s="27"/>
      <c r="AT21" s="103"/>
      <c r="AU21" s="114">
        <v>0</v>
      </c>
      <c r="AV21" s="27"/>
      <c r="AW21" s="27"/>
      <c r="AX21" s="27"/>
      <c r="AY21" s="103"/>
      <c r="AZ21" s="114">
        <v>0</v>
      </c>
      <c r="BA21" s="27"/>
      <c r="BB21" s="27"/>
      <c r="BC21" s="27"/>
      <c r="BD21" s="103">
        <f t="shared" si="5"/>
      </c>
      <c r="BE21" s="98">
        <v>0</v>
      </c>
      <c r="BF21" s="27"/>
      <c r="BG21" s="28"/>
      <c r="BH21" s="27"/>
      <c r="BI21" s="27"/>
    </row>
    <row r="22" spans="1:61" s="20" customFormat="1" ht="15.75">
      <c r="A22" s="4" t="s">
        <v>14</v>
      </c>
      <c r="B22" s="8">
        <f t="shared" si="0"/>
        <v>13330</v>
      </c>
      <c r="C22" s="198">
        <f t="shared" si="1"/>
        <v>121</v>
      </c>
      <c r="D22" s="11">
        <f t="shared" si="2"/>
        <v>0.9077269317329332</v>
      </c>
      <c r="E22" s="13">
        <v>0</v>
      </c>
      <c r="F22" s="3"/>
      <c r="G22" s="1"/>
      <c r="H22" s="3"/>
      <c r="I22" s="121"/>
      <c r="J22" s="26">
        <v>8021</v>
      </c>
      <c r="K22" s="27">
        <v>1</v>
      </c>
      <c r="L22" s="1">
        <f>K22/J22*100</f>
        <v>0.012467273407305822</v>
      </c>
      <c r="M22" s="27">
        <v>1.4</v>
      </c>
      <c r="N22" s="28">
        <f t="shared" si="3"/>
        <v>14</v>
      </c>
      <c r="O22" s="27">
        <v>2325</v>
      </c>
      <c r="P22" s="27"/>
      <c r="Q22" s="27"/>
      <c r="R22" s="28">
        <f>IF(Q22&gt;0,Q22/P22*10,"")</f>
      </c>
      <c r="S22" s="27">
        <v>2052</v>
      </c>
      <c r="T22" s="27"/>
      <c r="U22" s="27"/>
      <c r="V22" s="547"/>
      <c r="W22" s="114">
        <v>720</v>
      </c>
      <c r="X22" s="27">
        <v>50</v>
      </c>
      <c r="Y22" s="27">
        <f>X22/W22*100</f>
        <v>6.944444444444445</v>
      </c>
      <c r="Z22" s="27">
        <v>75</v>
      </c>
      <c r="AA22" s="103">
        <f>Z22/X22*10</f>
        <v>15</v>
      </c>
      <c r="AB22" s="552">
        <v>212</v>
      </c>
      <c r="AC22" s="29">
        <v>70</v>
      </c>
      <c r="AD22" s="28">
        <f>AC22/AB22*100</f>
        <v>33.0188679245283</v>
      </c>
      <c r="AE22" s="29">
        <v>57</v>
      </c>
      <c r="AF22" s="103">
        <f>AE22/AC22*10</f>
        <v>8.142857142857142</v>
      </c>
      <c r="AG22" s="118">
        <v>0</v>
      </c>
      <c r="AH22" s="2"/>
      <c r="AI22" s="2"/>
      <c r="AJ22" s="2"/>
      <c r="AK22" s="32"/>
      <c r="AL22" s="27">
        <v>0</v>
      </c>
      <c r="AM22" s="27"/>
      <c r="AN22" s="27"/>
      <c r="AO22" s="237"/>
      <c r="AP22" s="114">
        <v>1403</v>
      </c>
      <c r="AQ22" s="27"/>
      <c r="AR22" s="28"/>
      <c r="AS22" s="27"/>
      <c r="AT22" s="103"/>
      <c r="AU22" s="114">
        <v>3</v>
      </c>
      <c r="AV22" s="27"/>
      <c r="AW22" s="27"/>
      <c r="AX22" s="27"/>
      <c r="AY22" s="103">
        <f>IF(AX22&gt;0,AX22/AV22*10,"")</f>
      </c>
      <c r="AZ22" s="114">
        <v>42</v>
      </c>
      <c r="BA22" s="27"/>
      <c r="BB22" s="27"/>
      <c r="BC22" s="27"/>
      <c r="BD22" s="103">
        <f t="shared" si="5"/>
      </c>
      <c r="BE22" s="99">
        <v>0</v>
      </c>
      <c r="BF22" s="27"/>
      <c r="BG22" s="28"/>
      <c r="BH22" s="27"/>
      <c r="BI22" s="3">
        <f>IF(BH22&gt;0,BH22/BF22*10,"")</f>
      </c>
    </row>
    <row r="23" spans="1:61" s="20" customFormat="1" ht="15.75">
      <c r="A23" s="4" t="s">
        <v>24</v>
      </c>
      <c r="B23" s="8">
        <f t="shared" si="0"/>
        <v>21523</v>
      </c>
      <c r="C23" s="198">
        <f t="shared" si="1"/>
        <v>0</v>
      </c>
      <c r="D23" s="11">
        <f t="shared" si="2"/>
        <v>0</v>
      </c>
      <c r="E23" s="13">
        <v>0</v>
      </c>
      <c r="F23" s="3"/>
      <c r="G23" s="1"/>
      <c r="H23" s="3"/>
      <c r="I23" s="121"/>
      <c r="J23" s="26">
        <v>11085</v>
      </c>
      <c r="K23" s="27"/>
      <c r="L23" s="1"/>
      <c r="M23" s="27"/>
      <c r="N23" s="28">
        <f t="shared" si="3"/>
      </c>
      <c r="O23" s="27">
        <v>9186</v>
      </c>
      <c r="P23" s="27"/>
      <c r="Q23" s="27"/>
      <c r="R23" s="28">
        <f>IF(Q23&gt;0,Q23/P23*10,"")</f>
      </c>
      <c r="S23" s="27">
        <v>200</v>
      </c>
      <c r="T23" s="27"/>
      <c r="U23" s="27"/>
      <c r="V23" s="547">
        <f>IF(U23&gt;0,U23/T23*10,"")</f>
      </c>
      <c r="W23" s="114">
        <v>1017</v>
      </c>
      <c r="X23" s="27"/>
      <c r="Y23" s="27"/>
      <c r="Z23" s="27"/>
      <c r="AA23" s="103"/>
      <c r="AB23" s="552">
        <v>35</v>
      </c>
      <c r="AC23" s="29"/>
      <c r="AD23" s="28"/>
      <c r="AE23" s="29"/>
      <c r="AF23" s="103"/>
      <c r="AG23" s="118">
        <v>0</v>
      </c>
      <c r="AH23" s="2"/>
      <c r="AI23" s="2"/>
      <c r="AJ23" s="2"/>
      <c r="AK23" s="32"/>
      <c r="AL23" s="27">
        <v>0</v>
      </c>
      <c r="AM23" s="27"/>
      <c r="AN23" s="27"/>
      <c r="AO23" s="237"/>
      <c r="AP23" s="114">
        <v>90</v>
      </c>
      <c r="AQ23" s="27"/>
      <c r="AR23" s="28"/>
      <c r="AS23" s="27"/>
      <c r="AT23" s="103"/>
      <c r="AU23" s="114">
        <v>670</v>
      </c>
      <c r="AV23" s="27">
        <v>96</v>
      </c>
      <c r="AW23" s="28">
        <f>AV23/AU23*100</f>
        <v>14.328358208955224</v>
      </c>
      <c r="AX23" s="27">
        <v>1440</v>
      </c>
      <c r="AY23" s="103">
        <f>AX23/AV23*10</f>
        <v>150</v>
      </c>
      <c r="AZ23" s="114">
        <v>145</v>
      </c>
      <c r="BA23" s="27"/>
      <c r="BB23" s="27"/>
      <c r="BC23" s="27"/>
      <c r="BD23" s="103">
        <f t="shared" si="5"/>
      </c>
      <c r="BE23" s="99">
        <v>0</v>
      </c>
      <c r="BF23" s="27"/>
      <c r="BG23" s="28"/>
      <c r="BH23" s="27"/>
      <c r="BI23" s="3"/>
    </row>
    <row r="24" spans="1:61" s="20" customFormat="1" ht="15.75">
      <c r="A24" s="4" t="s">
        <v>15</v>
      </c>
      <c r="B24" s="8">
        <f t="shared" si="0"/>
        <v>31266</v>
      </c>
      <c r="C24" s="198">
        <f t="shared" si="1"/>
        <v>310</v>
      </c>
      <c r="D24" s="11">
        <f t="shared" si="2"/>
        <v>0.9914923559137722</v>
      </c>
      <c r="E24" s="13">
        <v>200</v>
      </c>
      <c r="F24" s="3">
        <v>200</v>
      </c>
      <c r="G24" s="1">
        <f>F24/E24*100</f>
        <v>100</v>
      </c>
      <c r="H24" s="3">
        <v>280</v>
      </c>
      <c r="I24" s="121">
        <f>H24/F24*10</f>
        <v>14</v>
      </c>
      <c r="J24" s="26">
        <v>25192</v>
      </c>
      <c r="K24" s="27"/>
      <c r="L24" s="1"/>
      <c r="M24" s="27"/>
      <c r="N24" s="28">
        <f t="shared" si="3"/>
      </c>
      <c r="O24" s="27">
        <v>1083</v>
      </c>
      <c r="P24" s="27"/>
      <c r="Q24" s="27"/>
      <c r="R24" s="28">
        <f>IF(Q24&gt;0,Q24/P24*10,"")</f>
      </c>
      <c r="S24" s="27">
        <v>3066</v>
      </c>
      <c r="T24" s="27"/>
      <c r="U24" s="27"/>
      <c r="V24" s="547">
        <f>IF(U24&gt;0,U24/T24*10,"")</f>
      </c>
      <c r="W24" s="114">
        <v>1067</v>
      </c>
      <c r="X24" s="27"/>
      <c r="Y24" s="27"/>
      <c r="Z24" s="27"/>
      <c r="AA24" s="103">
        <f>IF(Z24&gt;0,Z24/X24*10,"")</f>
      </c>
      <c r="AB24" s="552">
        <v>628</v>
      </c>
      <c r="AC24" s="29">
        <v>110</v>
      </c>
      <c r="AD24" s="28">
        <f>AC24/AB24*100</f>
        <v>17.51592356687898</v>
      </c>
      <c r="AE24" s="29">
        <v>150</v>
      </c>
      <c r="AF24" s="103">
        <f>AE24/AC24*10</f>
        <v>13.636363636363635</v>
      </c>
      <c r="AG24" s="118">
        <v>30</v>
      </c>
      <c r="AH24" s="2"/>
      <c r="AI24" s="2"/>
      <c r="AJ24" s="2"/>
      <c r="AK24" s="32"/>
      <c r="AL24" s="27">
        <v>0</v>
      </c>
      <c r="AM24" s="27"/>
      <c r="AN24" s="27"/>
      <c r="AO24" s="237"/>
      <c r="AP24" s="114">
        <v>3342</v>
      </c>
      <c r="AQ24" s="27">
        <v>10</v>
      </c>
      <c r="AR24" s="28">
        <f>AQ24/AP24*100</f>
        <v>0.2992220227408737</v>
      </c>
      <c r="AS24" s="27">
        <v>86</v>
      </c>
      <c r="AT24" s="103">
        <f>AS24/AQ24*10</f>
        <v>86</v>
      </c>
      <c r="AU24" s="114">
        <v>35</v>
      </c>
      <c r="AV24" s="27"/>
      <c r="AW24" s="27"/>
      <c r="AX24" s="27"/>
      <c r="AY24" s="103">
        <f>IF(AX24&gt;0,AX24/AV24*10,"")</f>
      </c>
      <c r="AZ24" s="114">
        <v>0</v>
      </c>
      <c r="BA24" s="27"/>
      <c r="BB24" s="27"/>
      <c r="BC24" s="27"/>
      <c r="BD24" s="103">
        <f t="shared" si="5"/>
      </c>
      <c r="BE24" s="98">
        <v>0</v>
      </c>
      <c r="BF24" s="27"/>
      <c r="BG24" s="28"/>
      <c r="BH24" s="27"/>
      <c r="BI24" s="3"/>
    </row>
    <row r="25" spans="1:61" s="20" customFormat="1" ht="16.5" thickBot="1">
      <c r="A25" s="14" t="s">
        <v>44</v>
      </c>
      <c r="B25" s="15"/>
      <c r="C25" s="202"/>
      <c r="D25" s="16"/>
      <c r="E25" s="33"/>
      <c r="F25" s="203"/>
      <c r="G25" s="204"/>
      <c r="H25" s="203"/>
      <c r="I25" s="122"/>
      <c r="J25" s="541"/>
      <c r="K25" s="95"/>
      <c r="L25" s="204"/>
      <c r="M25" s="95"/>
      <c r="N25" s="106"/>
      <c r="O25" s="95"/>
      <c r="P25" s="95"/>
      <c r="Q25" s="95"/>
      <c r="R25" s="106"/>
      <c r="S25" s="95"/>
      <c r="T25" s="95"/>
      <c r="U25" s="95"/>
      <c r="V25" s="549"/>
      <c r="W25" s="115"/>
      <c r="X25" s="95"/>
      <c r="Y25" s="27"/>
      <c r="Z25" s="95"/>
      <c r="AA25" s="104"/>
      <c r="AB25" s="553"/>
      <c r="AC25" s="110"/>
      <c r="AD25" s="110"/>
      <c r="AE25" s="110"/>
      <c r="AF25" s="122"/>
      <c r="AG25" s="355"/>
      <c r="AH25" s="356"/>
      <c r="AI25" s="356"/>
      <c r="AJ25" s="356"/>
      <c r="AK25" s="357"/>
      <c r="AL25" s="27"/>
      <c r="AM25" s="27"/>
      <c r="AN25" s="27"/>
      <c r="AO25" s="237"/>
      <c r="AP25" s="115"/>
      <c r="AQ25" s="95"/>
      <c r="AR25" s="28"/>
      <c r="AS25" s="95"/>
      <c r="AT25" s="104"/>
      <c r="AU25" s="115">
        <v>186</v>
      </c>
      <c r="AV25" s="95"/>
      <c r="AW25" s="95"/>
      <c r="AX25" s="95"/>
      <c r="AY25" s="104"/>
      <c r="AZ25" s="115">
        <v>179</v>
      </c>
      <c r="BA25" s="95">
        <v>2</v>
      </c>
      <c r="BB25" s="106">
        <f>BA25/AZ25*100</f>
        <v>1.1173184357541899</v>
      </c>
      <c r="BC25" s="95">
        <v>120</v>
      </c>
      <c r="BD25" s="104">
        <f>BC25/BA25*10</f>
        <v>600</v>
      </c>
      <c r="BE25" s="99"/>
      <c r="BF25" s="27"/>
      <c r="BG25" s="28"/>
      <c r="BH25" s="27"/>
      <c r="BI25" s="3">
        <f>IF(BH25&gt;0,BH25/BF25*10,"")</f>
      </c>
    </row>
    <row r="26" spans="1:61" s="20" customFormat="1" ht="16.5" thickBot="1">
      <c r="A26" s="34" t="s">
        <v>26</v>
      </c>
      <c r="B26" s="17">
        <f>SUM(B4:B25)</f>
        <v>261645</v>
      </c>
      <c r="C26" s="205">
        <f>SUM(C4:C25)</f>
        <v>5795</v>
      </c>
      <c r="D26" s="18">
        <f t="shared" si="2"/>
        <v>2.2148330753501884</v>
      </c>
      <c r="E26" s="35">
        <f>SUM(E4:E24)</f>
        <v>3565</v>
      </c>
      <c r="F26" s="206">
        <f>SUM(F4:F24)</f>
        <v>3565</v>
      </c>
      <c r="G26" s="36">
        <f>F26/E26*100</f>
        <v>100</v>
      </c>
      <c r="H26" s="206">
        <f>SUM(H4:H24)</f>
        <v>5291</v>
      </c>
      <c r="I26" s="37">
        <f>H26/F26*10</f>
        <v>14.841514726507715</v>
      </c>
      <c r="J26" s="542">
        <f>SUM(J4:J24)</f>
        <v>213315</v>
      </c>
      <c r="K26" s="542">
        <f>SUM(K5:K24)</f>
        <v>1</v>
      </c>
      <c r="L26" s="543">
        <f>K26/J26*100</f>
        <v>0.0004687902866652603</v>
      </c>
      <c r="M26" s="542">
        <f>SUM(M5:M24)</f>
        <v>1.4</v>
      </c>
      <c r="N26" s="544">
        <f>IF(M26&gt;0,M26/K26*10,"")</f>
        <v>14</v>
      </c>
      <c r="O26" s="542">
        <f>SUM(O4:O24)</f>
        <v>12594</v>
      </c>
      <c r="P26" s="542">
        <f>SUM(P5:P24)</f>
        <v>0</v>
      </c>
      <c r="Q26" s="542">
        <f>SUM(Q5:Q24)</f>
        <v>0</v>
      </c>
      <c r="R26" s="544">
        <f>IF(Q26&gt;0,Q26/P26*10,"")</f>
      </c>
      <c r="S26" s="542">
        <f>SUM(S4:S24)</f>
        <v>8197</v>
      </c>
      <c r="T26" s="542">
        <f>SUM(T5:T24)</f>
        <v>0</v>
      </c>
      <c r="U26" s="542">
        <f>SUM(U5:U24)</f>
        <v>0</v>
      </c>
      <c r="V26" s="550">
        <f>IF(U26&gt;0,U26/T26*10,"")</f>
      </c>
      <c r="W26" s="542">
        <f>SUM(W4:W24)</f>
        <v>11658</v>
      </c>
      <c r="X26" s="542">
        <f>SUM(X5:X24)</f>
        <v>89</v>
      </c>
      <c r="Y26" s="565">
        <f>X26/W26*100</f>
        <v>0.7634242580202436</v>
      </c>
      <c r="Z26" s="542">
        <f>SUM(Z5:Z24)</f>
        <v>129</v>
      </c>
      <c r="AA26" s="545">
        <f>IF(Z26&gt;0,Z26/X26*10,"")</f>
        <v>14.49438202247191</v>
      </c>
      <c r="AB26" s="540">
        <f>SUM(AB4:AB24)</f>
        <v>7736</v>
      </c>
      <c r="AC26" s="96">
        <f>SUM(AC5:AC24)</f>
        <v>1506</v>
      </c>
      <c r="AD26" s="124">
        <f>AC26/AB26*100</f>
        <v>19.467425025853156</v>
      </c>
      <c r="AE26" s="96">
        <f>SUM(AE5:AE24)</f>
        <v>697</v>
      </c>
      <c r="AF26" s="123">
        <f>AE26/AC26*10</f>
        <v>4.628154050464807</v>
      </c>
      <c r="AG26" s="35">
        <f>SUM(AG5:AG24)</f>
        <v>4206</v>
      </c>
      <c r="AH26" s="206">
        <f>SUM(AH5:AH24)</f>
        <v>634</v>
      </c>
      <c r="AI26" s="361">
        <f>AH26/AG26*100</f>
        <v>15.073704232049453</v>
      </c>
      <c r="AJ26" s="206">
        <f>SUM(AJ5:AJ24)</f>
        <v>512</v>
      </c>
      <c r="AK26" s="359">
        <f>AJ26/AH26*10</f>
        <v>8.07570977917981</v>
      </c>
      <c r="AL26" s="38">
        <f>SUM(AL4:AL24)</f>
        <v>374</v>
      </c>
      <c r="AM26" s="39"/>
      <c r="AN26" s="39"/>
      <c r="AO26" s="241"/>
      <c r="AP26" s="116">
        <f>SUM(AP4:AP24)</f>
        <v>12146</v>
      </c>
      <c r="AQ26" s="96">
        <f>SUM(AQ4:AQ24)</f>
        <v>203</v>
      </c>
      <c r="AR26" s="124">
        <f>AQ26/AP26*100</f>
        <v>1.6713321258027336</v>
      </c>
      <c r="AS26" s="96">
        <f>SUM(AS4:AS24)</f>
        <v>1144</v>
      </c>
      <c r="AT26" s="123">
        <f>AS26/AQ26*10</f>
        <v>56.354679802955665</v>
      </c>
      <c r="AU26" s="239">
        <f>SUM(AU5:AU25)</f>
        <v>1433.4</v>
      </c>
      <c r="AV26" s="207">
        <f>SUM(AV5:AV24)</f>
        <v>106</v>
      </c>
      <c r="AW26" s="111">
        <f>AV26/AU26*100</f>
        <v>7.39500488349379</v>
      </c>
      <c r="AX26" s="207">
        <f>SUM(AX5:AX24)</f>
        <v>1632</v>
      </c>
      <c r="AY26" s="105">
        <f>IF(AX26&gt;0,AX26/AV26*10,"")</f>
        <v>153.96226415094338</v>
      </c>
      <c r="AZ26" s="116">
        <f>SUM(AZ4:AZ25)</f>
        <v>1704.6</v>
      </c>
      <c r="BA26" s="96">
        <f>SUM(BA4:BA25)</f>
        <v>52</v>
      </c>
      <c r="BB26" s="97">
        <f>BA26/AZ26*100</f>
        <v>3.0505690484571164</v>
      </c>
      <c r="BC26" s="96">
        <f>SUM(BC4:BC25)</f>
        <v>1870</v>
      </c>
      <c r="BD26" s="105">
        <f>BC26/BA26*10</f>
        <v>359.6153846153846</v>
      </c>
      <c r="BE26" s="100">
        <f>SUM(BE4:BE25)</f>
        <v>3</v>
      </c>
      <c r="BF26" s="39">
        <f>SUM(BF4:BF25)</f>
        <v>0</v>
      </c>
      <c r="BG26" s="41">
        <f>BF26/BE26*100</f>
        <v>0</v>
      </c>
      <c r="BH26" s="39">
        <f>SUM(BH4:BH25)</f>
        <v>0</v>
      </c>
      <c r="BI26" s="40" t="e">
        <f>BH26/BF26*10</f>
        <v>#DIV/0!</v>
      </c>
    </row>
    <row r="27" spans="1:61" s="20" customFormat="1" ht="16.5" thickBot="1">
      <c r="A27" s="227" t="s">
        <v>16</v>
      </c>
      <c r="B27" s="228">
        <f>E27+J27+O27+S27+W27+AB27+AG27+AL27</f>
        <v>258445</v>
      </c>
      <c r="C27" s="228">
        <f>F27+K27+P27+T27+X27+AC27+AH27+AM27</f>
        <v>13639</v>
      </c>
      <c r="D27" s="229">
        <f>C27/B27*100</f>
        <v>5.2773317340246475</v>
      </c>
      <c r="E27" s="230">
        <v>4563</v>
      </c>
      <c r="F27" s="231">
        <v>4563</v>
      </c>
      <c r="G27" s="232">
        <v>100</v>
      </c>
      <c r="H27" s="231">
        <v>5513</v>
      </c>
      <c r="I27" s="233">
        <v>12.081963620425158</v>
      </c>
      <c r="J27" s="358">
        <v>206908</v>
      </c>
      <c r="K27" s="235">
        <v>0</v>
      </c>
      <c r="L27" s="232">
        <v>0</v>
      </c>
      <c r="M27" s="235">
        <v>0</v>
      </c>
      <c r="N27" s="235">
        <v>0</v>
      </c>
      <c r="O27" s="235">
        <v>12560</v>
      </c>
      <c r="P27" s="235"/>
      <c r="Q27" s="235"/>
      <c r="R27" s="235"/>
      <c r="S27" s="235">
        <v>6658</v>
      </c>
      <c r="T27" s="235"/>
      <c r="U27" s="235"/>
      <c r="V27" s="551"/>
      <c r="W27" s="236">
        <v>12566</v>
      </c>
      <c r="X27" s="235">
        <v>2350</v>
      </c>
      <c r="Y27" s="235">
        <v>18.701257361133216</v>
      </c>
      <c r="Z27" s="235">
        <v>1781</v>
      </c>
      <c r="AA27" s="243">
        <v>7.578723404255319</v>
      </c>
      <c r="AB27" s="358">
        <v>8004</v>
      </c>
      <c r="AC27" s="235">
        <v>4933</v>
      </c>
      <c r="AD27" s="235">
        <v>61.63168415792104</v>
      </c>
      <c r="AE27" s="235">
        <v>3136</v>
      </c>
      <c r="AF27" s="233">
        <v>6.357186296371377</v>
      </c>
      <c r="AG27" s="358">
        <v>7186</v>
      </c>
      <c r="AH27" s="235">
        <v>1793</v>
      </c>
      <c r="AI27" s="232">
        <v>24.95129418313387</v>
      </c>
      <c r="AJ27" s="235">
        <v>900</v>
      </c>
      <c r="AK27" s="232">
        <v>5.019520356943669</v>
      </c>
      <c r="AL27" s="234">
        <v>0</v>
      </c>
      <c r="AM27" s="234"/>
      <c r="AN27" s="234"/>
      <c r="AO27" s="242"/>
      <c r="AP27" s="236">
        <v>9943</v>
      </c>
      <c r="AQ27" s="235">
        <v>458</v>
      </c>
      <c r="AR27" s="232">
        <f>AQ27/AP27*100</f>
        <v>4.606255657246304</v>
      </c>
      <c r="AS27" s="235">
        <v>1942</v>
      </c>
      <c r="AT27" s="243">
        <f>AS27/AQ27*10</f>
        <v>42.40174672489083</v>
      </c>
      <c r="AU27" s="236">
        <v>1514.8</v>
      </c>
      <c r="AV27" s="235">
        <v>0</v>
      </c>
      <c r="AW27" s="235">
        <v>0</v>
      </c>
      <c r="AX27" s="235">
        <v>0</v>
      </c>
      <c r="AY27" s="233">
        <v>0</v>
      </c>
      <c r="AZ27" s="236">
        <v>1622.2</v>
      </c>
      <c r="BA27" s="235">
        <v>89.5</v>
      </c>
      <c r="BB27" s="232">
        <v>5.517198865737887</v>
      </c>
      <c r="BC27" s="235">
        <v>1820</v>
      </c>
      <c r="BD27" s="233">
        <v>203.35195530726256</v>
      </c>
      <c r="BE27" s="101">
        <v>3</v>
      </c>
      <c r="BF27" s="42"/>
      <c r="BG27" s="43"/>
      <c r="BH27" s="42"/>
      <c r="BI27" s="42"/>
    </row>
    <row r="28" spans="10:56" ht="12.75"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</row>
  </sheetData>
  <sheetProtection/>
  <mergeCells count="16">
    <mergeCell ref="A2:A3"/>
    <mergeCell ref="E2:I2"/>
    <mergeCell ref="AB2:AF2"/>
    <mergeCell ref="AG2:AK2"/>
    <mergeCell ref="J2:N2"/>
    <mergeCell ref="O2:R2"/>
    <mergeCell ref="S2:V2"/>
    <mergeCell ref="W2:AA2"/>
    <mergeCell ref="B2:D2"/>
    <mergeCell ref="B1:AC1"/>
    <mergeCell ref="AD1:AF1"/>
    <mergeCell ref="BE2:BI2"/>
    <mergeCell ref="AL2:AO2"/>
    <mergeCell ref="AP2:AT2"/>
    <mergeCell ref="AU2:AY2"/>
    <mergeCell ref="AZ2:B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8" r:id="rId1"/>
  <colBreaks count="1" manualBreakCount="1">
    <brk id="3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K27" sqref="K27"/>
    </sheetView>
  </sheetViews>
  <sheetFormatPr defaultColWidth="9.00390625" defaultRowHeight="12.75"/>
  <cols>
    <col min="1" max="1" width="25.375" style="0" customWidth="1"/>
    <col min="2" max="2" width="9.625" style="0" customWidth="1"/>
    <col min="3" max="3" width="12.00390625" style="0" customWidth="1"/>
    <col min="4" max="4" width="11.25390625" style="0" customWidth="1"/>
    <col min="5" max="5" width="9.00390625" style="0" customWidth="1"/>
    <col min="6" max="6" width="9.875" style="0" customWidth="1"/>
    <col min="7" max="7" width="10.875" style="0" customWidth="1"/>
    <col min="8" max="8" width="10.375" style="0" customWidth="1"/>
    <col min="9" max="9" width="9.25390625" style="0" customWidth="1"/>
    <col min="10" max="10" width="13.00390625" style="0" customWidth="1"/>
    <col min="11" max="11" width="13.375" style="0" customWidth="1"/>
    <col min="12" max="12" width="7.125" style="0" customWidth="1"/>
  </cols>
  <sheetData>
    <row r="1" spans="1:9" ht="20.25">
      <c r="A1" s="659" t="s">
        <v>116</v>
      </c>
      <c r="B1" s="660"/>
      <c r="C1" s="660"/>
      <c r="D1" s="660"/>
      <c r="E1" s="660"/>
      <c r="F1" s="660"/>
      <c r="G1" s="661"/>
      <c r="H1" s="645">
        <v>43703</v>
      </c>
      <c r="I1" s="646"/>
    </row>
    <row r="2" spans="1:9" ht="19.5" thickBot="1">
      <c r="A2" s="433"/>
      <c r="F2" s="647"/>
      <c r="G2" s="647"/>
      <c r="H2" s="648"/>
      <c r="I2" s="648"/>
    </row>
    <row r="3" spans="1:12" ht="18.75">
      <c r="A3" s="649" t="s">
        <v>117</v>
      </c>
      <c r="B3" s="652" t="s">
        <v>118</v>
      </c>
      <c r="C3" s="653"/>
      <c r="D3" s="653"/>
      <c r="E3" s="653"/>
      <c r="F3" s="653"/>
      <c r="G3" s="653"/>
      <c r="H3" s="653"/>
      <c r="I3" s="654"/>
      <c r="J3" s="639" t="s">
        <v>119</v>
      </c>
      <c r="K3" s="640"/>
      <c r="L3" s="641"/>
    </row>
    <row r="4" spans="1:12" ht="19.5" thickBot="1">
      <c r="A4" s="650"/>
      <c r="B4" s="655" t="s">
        <v>120</v>
      </c>
      <c r="C4" s="656"/>
      <c r="D4" s="656"/>
      <c r="E4" s="657"/>
      <c r="F4" s="655" t="s">
        <v>121</v>
      </c>
      <c r="G4" s="656"/>
      <c r="H4" s="656"/>
      <c r="I4" s="658"/>
      <c r="J4" s="642"/>
      <c r="K4" s="643"/>
      <c r="L4" s="644"/>
    </row>
    <row r="5" spans="1:12" ht="19.5" thickBot="1">
      <c r="A5" s="651"/>
      <c r="B5" s="434" t="s">
        <v>122</v>
      </c>
      <c r="C5" s="435" t="s">
        <v>123</v>
      </c>
      <c r="D5" s="435" t="s">
        <v>124</v>
      </c>
      <c r="E5" s="436" t="s">
        <v>1</v>
      </c>
      <c r="F5" s="434" t="s">
        <v>122</v>
      </c>
      <c r="G5" s="435" t="s">
        <v>123</v>
      </c>
      <c r="H5" s="435" t="s">
        <v>124</v>
      </c>
      <c r="I5" s="437" t="s">
        <v>1</v>
      </c>
      <c r="J5" s="438" t="s">
        <v>122</v>
      </c>
      <c r="K5" s="439" t="s">
        <v>125</v>
      </c>
      <c r="L5" s="440" t="s">
        <v>1</v>
      </c>
    </row>
    <row r="6" spans="1:12" ht="18.75">
      <c r="A6" s="441" t="s">
        <v>2</v>
      </c>
      <c r="B6" s="442">
        <v>299</v>
      </c>
      <c r="C6" s="443">
        <v>299</v>
      </c>
      <c r="D6" s="443">
        <v>299</v>
      </c>
      <c r="E6" s="444">
        <f aca="true" t="shared" si="0" ref="E6:E27">D6/B6*100</f>
        <v>100</v>
      </c>
      <c r="F6" s="445"/>
      <c r="G6" s="446"/>
      <c r="H6" s="446"/>
      <c r="I6" s="447"/>
      <c r="J6" s="448">
        <v>800</v>
      </c>
      <c r="K6" s="449">
        <v>300</v>
      </c>
      <c r="L6" s="450">
        <f aca="true" t="shared" si="1" ref="L6:L27">K6/J6*100</f>
        <v>37.5</v>
      </c>
    </row>
    <row r="7" spans="1:12" ht="18.75">
      <c r="A7" s="451" t="s">
        <v>18</v>
      </c>
      <c r="B7" s="452">
        <v>2978</v>
      </c>
      <c r="C7" s="453">
        <v>2978</v>
      </c>
      <c r="D7" s="453">
        <v>2978</v>
      </c>
      <c r="E7" s="454">
        <f t="shared" si="0"/>
        <v>100</v>
      </c>
      <c r="F7" s="455">
        <v>4599</v>
      </c>
      <c r="G7" s="456">
        <v>4419</v>
      </c>
      <c r="H7" s="456">
        <v>4419</v>
      </c>
      <c r="I7" s="454">
        <f aca="true" t="shared" si="2" ref="I7:I27">H7/F7*100</f>
        <v>96.08610567514677</v>
      </c>
      <c r="J7" s="455">
        <v>4770</v>
      </c>
      <c r="K7" s="457">
        <v>2106</v>
      </c>
      <c r="L7" s="450">
        <f t="shared" si="1"/>
        <v>44.15094339622642</v>
      </c>
    </row>
    <row r="8" spans="1:12" ht="18.75">
      <c r="A8" s="451" t="s">
        <v>19</v>
      </c>
      <c r="B8" s="452">
        <v>3451</v>
      </c>
      <c r="C8" s="453">
        <v>3451</v>
      </c>
      <c r="D8" s="453">
        <v>3451</v>
      </c>
      <c r="E8" s="454">
        <f t="shared" si="0"/>
        <v>100</v>
      </c>
      <c r="F8" s="455">
        <v>2795</v>
      </c>
      <c r="G8" s="456">
        <v>2795</v>
      </c>
      <c r="H8" s="456">
        <v>2795</v>
      </c>
      <c r="I8" s="454">
        <f t="shared" si="2"/>
        <v>100</v>
      </c>
      <c r="J8" s="455">
        <v>8116</v>
      </c>
      <c r="K8" s="457">
        <v>3730</v>
      </c>
      <c r="L8" s="450">
        <f t="shared" si="1"/>
        <v>45.95860029571217</v>
      </c>
    </row>
    <row r="9" spans="1:12" ht="18.75">
      <c r="A9" s="451" t="s">
        <v>3</v>
      </c>
      <c r="B9" s="452">
        <v>3553</v>
      </c>
      <c r="C9" s="453">
        <v>3553</v>
      </c>
      <c r="D9" s="453">
        <v>3553</v>
      </c>
      <c r="E9" s="454">
        <f t="shared" si="0"/>
        <v>100</v>
      </c>
      <c r="F9" s="455">
        <v>3125</v>
      </c>
      <c r="G9" s="456">
        <v>3125</v>
      </c>
      <c r="H9" s="456">
        <v>3125</v>
      </c>
      <c r="I9" s="454">
        <f t="shared" si="2"/>
        <v>100</v>
      </c>
      <c r="J9" s="455">
        <v>8866</v>
      </c>
      <c r="K9" s="457">
        <v>2500</v>
      </c>
      <c r="L9" s="458">
        <f t="shared" si="1"/>
        <v>28.197608842770133</v>
      </c>
    </row>
    <row r="10" spans="1:12" ht="18.75">
      <c r="A10" s="451" t="s">
        <v>4</v>
      </c>
      <c r="B10" s="452">
        <v>1122</v>
      </c>
      <c r="C10" s="453">
        <v>1122</v>
      </c>
      <c r="D10" s="453">
        <v>1122</v>
      </c>
      <c r="E10" s="454">
        <f t="shared" si="0"/>
        <v>100</v>
      </c>
      <c r="F10" s="455">
        <v>376</v>
      </c>
      <c r="G10" s="456">
        <v>376</v>
      </c>
      <c r="H10" s="456">
        <v>376</v>
      </c>
      <c r="I10" s="454">
        <f t="shared" si="2"/>
        <v>100</v>
      </c>
      <c r="J10" s="455">
        <v>26996</v>
      </c>
      <c r="K10" s="457">
        <v>1960</v>
      </c>
      <c r="L10" s="458">
        <f t="shared" si="1"/>
        <v>7.260334864424359</v>
      </c>
    </row>
    <row r="11" spans="1:12" ht="18.75">
      <c r="A11" s="451" t="s">
        <v>20</v>
      </c>
      <c r="B11" s="452">
        <v>3230</v>
      </c>
      <c r="C11" s="453">
        <v>3230</v>
      </c>
      <c r="D11" s="453">
        <v>3230</v>
      </c>
      <c r="E11" s="454">
        <f t="shared" si="0"/>
        <v>100</v>
      </c>
      <c r="F11" s="455">
        <v>8426</v>
      </c>
      <c r="G11" s="456">
        <v>6200</v>
      </c>
      <c r="H11" s="456">
        <v>5580</v>
      </c>
      <c r="I11" s="454">
        <f t="shared" si="2"/>
        <v>66.22359363873724</v>
      </c>
      <c r="J11" s="455">
        <v>20955</v>
      </c>
      <c r="K11" s="457">
        <v>16400</v>
      </c>
      <c r="L11" s="458">
        <f t="shared" si="1"/>
        <v>78.26294440467669</v>
      </c>
    </row>
    <row r="12" spans="1:12" ht="18.75">
      <c r="A12" s="451" t="s">
        <v>5</v>
      </c>
      <c r="B12" s="452">
        <v>3911</v>
      </c>
      <c r="C12" s="453">
        <v>3911</v>
      </c>
      <c r="D12" s="453">
        <v>3911</v>
      </c>
      <c r="E12" s="454">
        <f t="shared" si="0"/>
        <v>100</v>
      </c>
      <c r="F12" s="455">
        <v>3792</v>
      </c>
      <c r="G12" s="456">
        <v>3005</v>
      </c>
      <c r="H12" s="456">
        <v>3005</v>
      </c>
      <c r="I12" s="454">
        <f t="shared" si="2"/>
        <v>79.2457805907173</v>
      </c>
      <c r="J12" s="455">
        <v>27225</v>
      </c>
      <c r="K12" s="457">
        <v>5650</v>
      </c>
      <c r="L12" s="458">
        <f t="shared" si="1"/>
        <v>20.752984389348025</v>
      </c>
    </row>
    <row r="13" spans="1:12" ht="18.75">
      <c r="A13" s="451" t="s">
        <v>6</v>
      </c>
      <c r="B13" s="452">
        <v>1508</v>
      </c>
      <c r="C13" s="453">
        <v>1508</v>
      </c>
      <c r="D13" s="453">
        <v>1508</v>
      </c>
      <c r="E13" s="454">
        <f t="shared" si="0"/>
        <v>100</v>
      </c>
      <c r="F13" s="455">
        <v>3091</v>
      </c>
      <c r="G13" s="456">
        <v>2424</v>
      </c>
      <c r="H13" s="456">
        <v>2424</v>
      </c>
      <c r="I13" s="454">
        <f t="shared" si="2"/>
        <v>78.42122290520867</v>
      </c>
      <c r="J13" s="455">
        <v>63973</v>
      </c>
      <c r="K13" s="457">
        <v>6400</v>
      </c>
      <c r="L13" s="458">
        <f t="shared" si="1"/>
        <v>10.00422053053632</v>
      </c>
    </row>
    <row r="14" spans="1:12" ht="18.75">
      <c r="A14" s="451" t="s">
        <v>7</v>
      </c>
      <c r="B14" s="452">
        <v>2061</v>
      </c>
      <c r="C14" s="453">
        <v>2061</v>
      </c>
      <c r="D14" s="453">
        <v>2061</v>
      </c>
      <c r="E14" s="454">
        <f t="shared" si="0"/>
        <v>100</v>
      </c>
      <c r="F14" s="455">
        <v>1083</v>
      </c>
      <c r="G14" s="456">
        <v>1083</v>
      </c>
      <c r="H14" s="456">
        <v>1083</v>
      </c>
      <c r="I14" s="454">
        <f t="shared" si="2"/>
        <v>100</v>
      </c>
      <c r="J14" s="455">
        <v>17382</v>
      </c>
      <c r="K14" s="457">
        <v>5300</v>
      </c>
      <c r="L14" s="458">
        <f t="shared" si="1"/>
        <v>30.491312852376023</v>
      </c>
    </row>
    <row r="15" spans="1:12" ht="18.75">
      <c r="A15" s="451" t="s">
        <v>8</v>
      </c>
      <c r="B15" s="452">
        <v>455</v>
      </c>
      <c r="C15" s="453">
        <v>455</v>
      </c>
      <c r="D15" s="453">
        <v>455</v>
      </c>
      <c r="E15" s="454">
        <f t="shared" si="0"/>
        <v>100</v>
      </c>
      <c r="F15" s="455">
        <v>1447</v>
      </c>
      <c r="G15" s="456">
        <v>1447</v>
      </c>
      <c r="H15" s="456">
        <v>1447</v>
      </c>
      <c r="I15" s="454">
        <f t="shared" si="2"/>
        <v>100</v>
      </c>
      <c r="J15" s="455">
        <v>18821</v>
      </c>
      <c r="K15" s="457">
        <v>5250</v>
      </c>
      <c r="L15" s="458">
        <f t="shared" si="1"/>
        <v>27.89437330641305</v>
      </c>
    </row>
    <row r="16" spans="1:12" ht="18.75">
      <c r="A16" s="451" t="s">
        <v>9</v>
      </c>
      <c r="B16" s="452">
        <v>3063</v>
      </c>
      <c r="C16" s="453">
        <v>3063</v>
      </c>
      <c r="D16" s="453">
        <v>3063</v>
      </c>
      <c r="E16" s="454">
        <f t="shared" si="0"/>
        <v>100</v>
      </c>
      <c r="F16" s="455">
        <v>920</v>
      </c>
      <c r="G16" s="456">
        <v>920</v>
      </c>
      <c r="H16" s="456">
        <v>920</v>
      </c>
      <c r="I16" s="454">
        <f t="shared" si="2"/>
        <v>100</v>
      </c>
      <c r="J16" s="455">
        <v>25319</v>
      </c>
      <c r="K16" s="457">
        <v>12385</v>
      </c>
      <c r="L16" s="458">
        <f t="shared" si="1"/>
        <v>48.91583395868715</v>
      </c>
    </row>
    <row r="17" spans="1:12" ht="18.75">
      <c r="A17" s="451" t="s">
        <v>10</v>
      </c>
      <c r="B17" s="452">
        <v>1899</v>
      </c>
      <c r="C17" s="453">
        <v>1899</v>
      </c>
      <c r="D17" s="453">
        <v>1899</v>
      </c>
      <c r="E17" s="454">
        <f t="shared" si="0"/>
        <v>100</v>
      </c>
      <c r="F17" s="455">
        <v>323</v>
      </c>
      <c r="G17" s="456">
        <v>323</v>
      </c>
      <c r="H17" s="456">
        <v>323</v>
      </c>
      <c r="I17" s="454">
        <f t="shared" si="2"/>
        <v>100</v>
      </c>
      <c r="J17" s="455">
        <v>13600</v>
      </c>
      <c r="K17" s="457">
        <v>13600</v>
      </c>
      <c r="L17" s="458">
        <f t="shared" si="1"/>
        <v>100</v>
      </c>
    </row>
    <row r="18" spans="1:12" ht="18.75">
      <c r="A18" s="451" t="s">
        <v>21</v>
      </c>
      <c r="B18" s="452">
        <v>4581</v>
      </c>
      <c r="C18" s="453">
        <v>4581</v>
      </c>
      <c r="D18" s="453">
        <v>4581</v>
      </c>
      <c r="E18" s="454">
        <f t="shared" si="0"/>
        <v>100</v>
      </c>
      <c r="F18" s="455">
        <v>6554</v>
      </c>
      <c r="G18" s="456">
        <v>820</v>
      </c>
      <c r="H18" s="456">
        <v>800</v>
      </c>
      <c r="I18" s="454">
        <f t="shared" si="2"/>
        <v>12.206286237412268</v>
      </c>
      <c r="J18" s="455">
        <v>33848</v>
      </c>
      <c r="K18" s="457">
        <v>11901</v>
      </c>
      <c r="L18" s="458">
        <f t="shared" si="1"/>
        <v>35.160127629402034</v>
      </c>
    </row>
    <row r="19" spans="1:12" ht="18.75">
      <c r="A19" s="451" t="s">
        <v>11</v>
      </c>
      <c r="B19" s="452">
        <v>2222</v>
      </c>
      <c r="C19" s="453">
        <v>2222</v>
      </c>
      <c r="D19" s="453">
        <v>2222</v>
      </c>
      <c r="E19" s="454">
        <f t="shared" si="0"/>
        <v>100</v>
      </c>
      <c r="F19" s="455">
        <v>2625</v>
      </c>
      <c r="G19" s="456">
        <v>2625</v>
      </c>
      <c r="H19" s="456">
        <v>2625</v>
      </c>
      <c r="I19" s="454">
        <f t="shared" si="2"/>
        <v>100</v>
      </c>
      <c r="J19" s="455">
        <v>15246</v>
      </c>
      <c r="K19" s="457">
        <v>3080</v>
      </c>
      <c r="L19" s="458">
        <f t="shared" si="1"/>
        <v>20.2020202020202</v>
      </c>
    </row>
    <row r="20" spans="1:12" ht="18.75">
      <c r="A20" s="451" t="s">
        <v>12</v>
      </c>
      <c r="B20" s="452">
        <v>2321</v>
      </c>
      <c r="C20" s="453">
        <v>2321</v>
      </c>
      <c r="D20" s="453">
        <v>2321</v>
      </c>
      <c r="E20" s="454">
        <f t="shared" si="0"/>
        <v>100</v>
      </c>
      <c r="F20" s="455">
        <v>2945</v>
      </c>
      <c r="G20" s="456">
        <v>2945</v>
      </c>
      <c r="H20" s="456">
        <v>2945</v>
      </c>
      <c r="I20" s="454">
        <f t="shared" si="2"/>
        <v>100</v>
      </c>
      <c r="J20" s="455">
        <v>23004</v>
      </c>
      <c r="K20" s="457">
        <v>7400</v>
      </c>
      <c r="L20" s="458">
        <f t="shared" si="1"/>
        <v>32.16831855329508</v>
      </c>
    </row>
    <row r="21" spans="1:12" ht="18.75">
      <c r="A21" s="451" t="s">
        <v>22</v>
      </c>
      <c r="B21" s="452">
        <v>1057</v>
      </c>
      <c r="C21" s="453">
        <v>1057</v>
      </c>
      <c r="D21" s="453">
        <v>1057</v>
      </c>
      <c r="E21" s="454">
        <f t="shared" si="0"/>
        <v>100</v>
      </c>
      <c r="F21" s="455">
        <v>3409</v>
      </c>
      <c r="G21" s="457">
        <v>3409</v>
      </c>
      <c r="H21" s="456">
        <v>3409</v>
      </c>
      <c r="I21" s="454">
        <f t="shared" si="2"/>
        <v>100</v>
      </c>
      <c r="J21" s="455">
        <v>50885</v>
      </c>
      <c r="K21" s="457">
        <v>15200</v>
      </c>
      <c r="L21" s="458">
        <f t="shared" si="1"/>
        <v>29.871278372801413</v>
      </c>
    </row>
    <row r="22" spans="1:12" ht="18.75">
      <c r="A22" s="451" t="s">
        <v>23</v>
      </c>
      <c r="B22" s="452">
        <v>4412</v>
      </c>
      <c r="C22" s="453">
        <v>4412</v>
      </c>
      <c r="D22" s="453">
        <v>4412</v>
      </c>
      <c r="E22" s="454">
        <f t="shared" si="0"/>
        <v>100</v>
      </c>
      <c r="F22" s="455">
        <v>2880</v>
      </c>
      <c r="G22" s="456">
        <v>1600</v>
      </c>
      <c r="H22" s="456">
        <v>1600</v>
      </c>
      <c r="I22" s="454">
        <f t="shared" si="2"/>
        <v>55.55555555555556</v>
      </c>
      <c r="J22" s="455">
        <v>21591</v>
      </c>
      <c r="K22" s="457">
        <v>12500</v>
      </c>
      <c r="L22" s="458">
        <f t="shared" si="1"/>
        <v>57.89449307581863</v>
      </c>
    </row>
    <row r="23" spans="1:12" ht="18.75">
      <c r="A23" s="451" t="s">
        <v>13</v>
      </c>
      <c r="B23" s="452">
        <v>3301</v>
      </c>
      <c r="C23" s="453">
        <v>3301</v>
      </c>
      <c r="D23" s="453">
        <v>3301</v>
      </c>
      <c r="E23" s="454">
        <f t="shared" si="0"/>
        <v>100</v>
      </c>
      <c r="F23" s="455">
        <v>883</v>
      </c>
      <c r="G23" s="456">
        <v>883</v>
      </c>
      <c r="H23" s="456">
        <v>883</v>
      </c>
      <c r="I23" s="454">
        <f t="shared" si="2"/>
        <v>100</v>
      </c>
      <c r="J23" s="455">
        <v>12126</v>
      </c>
      <c r="K23" s="457">
        <v>3542</v>
      </c>
      <c r="L23" s="458">
        <f t="shared" si="1"/>
        <v>29.209962064984328</v>
      </c>
    </row>
    <row r="24" spans="1:12" ht="18.75">
      <c r="A24" s="451" t="s">
        <v>14</v>
      </c>
      <c r="B24" s="452">
        <v>3710</v>
      </c>
      <c r="C24" s="453">
        <v>3710</v>
      </c>
      <c r="D24" s="453">
        <v>3710</v>
      </c>
      <c r="E24" s="454">
        <f t="shared" si="0"/>
        <v>100</v>
      </c>
      <c r="F24" s="455">
        <v>1551</v>
      </c>
      <c r="G24" s="456">
        <v>1551</v>
      </c>
      <c r="H24" s="456">
        <v>1551</v>
      </c>
      <c r="I24" s="454">
        <f t="shared" si="2"/>
        <v>100</v>
      </c>
      <c r="J24" s="455">
        <v>27000</v>
      </c>
      <c r="K24" s="457">
        <v>27000</v>
      </c>
      <c r="L24" s="458">
        <f t="shared" si="1"/>
        <v>100</v>
      </c>
    </row>
    <row r="25" spans="1:12" ht="18.75">
      <c r="A25" s="451" t="s">
        <v>24</v>
      </c>
      <c r="B25" s="452">
        <v>2913</v>
      </c>
      <c r="C25" s="453">
        <v>2913</v>
      </c>
      <c r="D25" s="453">
        <v>2913</v>
      </c>
      <c r="E25" s="454">
        <f t="shared" si="0"/>
        <v>100</v>
      </c>
      <c r="F25" s="455">
        <v>1376</v>
      </c>
      <c r="G25" s="456">
        <v>1376</v>
      </c>
      <c r="H25" s="456">
        <v>1376</v>
      </c>
      <c r="I25" s="454">
        <f t="shared" si="2"/>
        <v>100</v>
      </c>
      <c r="J25" s="455">
        <v>68491</v>
      </c>
      <c r="K25" s="457">
        <v>12200</v>
      </c>
      <c r="L25" s="458">
        <f t="shared" si="1"/>
        <v>17.81255931436247</v>
      </c>
    </row>
    <row r="26" spans="1:12" ht="19.5" thickBot="1">
      <c r="A26" s="459" t="s">
        <v>15</v>
      </c>
      <c r="B26" s="460">
        <v>4167</v>
      </c>
      <c r="C26" s="461">
        <v>4167</v>
      </c>
      <c r="D26" s="461">
        <v>4167</v>
      </c>
      <c r="E26" s="462">
        <f t="shared" si="0"/>
        <v>100</v>
      </c>
      <c r="F26" s="463">
        <v>3502</v>
      </c>
      <c r="G26" s="464">
        <v>3502</v>
      </c>
      <c r="H26" s="464">
        <v>3502</v>
      </c>
      <c r="I26" s="462">
        <f t="shared" si="2"/>
        <v>100</v>
      </c>
      <c r="J26" s="465">
        <v>59320.799999999996</v>
      </c>
      <c r="K26" s="466">
        <v>18935</v>
      </c>
      <c r="L26" s="458">
        <f t="shared" si="1"/>
        <v>31.91966392900973</v>
      </c>
    </row>
    <row r="27" spans="1:12" ht="19.5" thickBot="1">
      <c r="A27" s="467" t="s">
        <v>78</v>
      </c>
      <c r="B27" s="468">
        <f>SUM(B6:B26)</f>
        <v>56214</v>
      </c>
      <c r="C27" s="469">
        <f>SUM(C6:C26)</f>
        <v>56214</v>
      </c>
      <c r="D27" s="469">
        <f>SUM(D6:D26)</f>
        <v>56214</v>
      </c>
      <c r="E27" s="470">
        <f t="shared" si="0"/>
        <v>100</v>
      </c>
      <c r="F27" s="471">
        <f>SUM(F6:F26)</f>
        <v>55702</v>
      </c>
      <c r="G27" s="472">
        <f>SUM(G6:G26)</f>
        <v>44828</v>
      </c>
      <c r="H27" s="472">
        <f>SUM(H6:H26)</f>
        <v>44188</v>
      </c>
      <c r="I27" s="470">
        <f t="shared" si="2"/>
        <v>79.32928799684032</v>
      </c>
      <c r="J27" s="473">
        <f>SUM(J6:J26)</f>
        <v>548334.8</v>
      </c>
      <c r="K27" s="472">
        <f>SUM(K6:K26)</f>
        <v>187339</v>
      </c>
      <c r="L27" s="474">
        <f t="shared" si="1"/>
        <v>34.16507578946293</v>
      </c>
    </row>
    <row r="28" spans="1:12" ht="18" customHeight="1" thickBot="1">
      <c r="A28" s="475" t="s">
        <v>115</v>
      </c>
      <c r="B28" s="476">
        <v>62070</v>
      </c>
      <c r="C28" s="477">
        <v>62070</v>
      </c>
      <c r="D28" s="477">
        <v>62070</v>
      </c>
      <c r="E28" s="478">
        <v>100</v>
      </c>
      <c r="F28" s="476">
        <v>51553</v>
      </c>
      <c r="G28" s="477">
        <v>51553</v>
      </c>
      <c r="H28" s="477">
        <v>51553</v>
      </c>
      <c r="I28" s="478">
        <v>100</v>
      </c>
      <c r="J28" s="479">
        <v>489766.07</v>
      </c>
      <c r="K28" s="477">
        <v>12062</v>
      </c>
      <c r="L28" s="480">
        <v>2.4628084179044905</v>
      </c>
    </row>
  </sheetData>
  <sheetProtection/>
  <mergeCells count="8">
    <mergeCell ref="J3:L4"/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I1">
      <selection activeCell="U27" sqref="U27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7" max="7" width="9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875" style="0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bestFit="1" customWidth="1"/>
    <col min="23" max="23" width="9.625" style="0" bestFit="1" customWidth="1"/>
    <col min="24" max="24" width="8.75390625" style="0" bestFit="1" customWidth="1"/>
    <col min="25" max="25" width="7.75390625" style="0" customWidth="1"/>
    <col min="26" max="26" width="6.75390625" style="0" customWidth="1"/>
  </cols>
  <sheetData>
    <row r="1" spans="1:26" ht="15">
      <c r="A1" s="384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</row>
    <row r="2" spans="1:26" ht="33.75" customHeight="1">
      <c r="A2" s="384"/>
      <c r="B2" s="634" t="s">
        <v>105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4"/>
      <c r="Y2" s="384"/>
      <c r="Z2" s="384"/>
    </row>
    <row r="3" spans="1:24" ht="19.5" customHeight="1" thickBot="1">
      <c r="A3" s="386"/>
      <c r="B3" s="387"/>
      <c r="C3" s="387"/>
      <c r="D3" s="387"/>
      <c r="E3" s="387"/>
      <c r="F3" s="628"/>
      <c r="G3" s="628"/>
      <c r="H3" s="387"/>
      <c r="I3" s="388"/>
      <c r="L3" s="387"/>
      <c r="M3" s="384"/>
      <c r="N3" s="629">
        <v>43703</v>
      </c>
      <c r="O3" s="630"/>
      <c r="P3" s="630"/>
      <c r="Q3" s="389"/>
      <c r="R3" s="390"/>
      <c r="S3" s="391"/>
      <c r="T3" s="386"/>
      <c r="U3" s="386"/>
      <c r="V3" s="384"/>
      <c r="W3" s="384"/>
      <c r="X3" s="392"/>
    </row>
    <row r="4" spans="1:26" ht="16.5" customHeight="1" thickBot="1">
      <c r="A4" s="636" t="s">
        <v>17</v>
      </c>
      <c r="B4" s="637" t="s">
        <v>106</v>
      </c>
      <c r="C4" s="637"/>
      <c r="D4" s="637"/>
      <c r="E4" s="637"/>
      <c r="F4" s="637"/>
      <c r="G4" s="638" t="s">
        <v>107</v>
      </c>
      <c r="H4" s="638"/>
      <c r="I4" s="638"/>
      <c r="J4" s="638"/>
      <c r="K4" s="638"/>
      <c r="L4" s="631" t="s">
        <v>108</v>
      </c>
      <c r="M4" s="632"/>
      <c r="N4" s="632"/>
      <c r="O4" s="632"/>
      <c r="P4" s="633"/>
      <c r="Q4" s="631" t="s">
        <v>109</v>
      </c>
      <c r="R4" s="632"/>
      <c r="S4" s="632"/>
      <c r="T4" s="632"/>
      <c r="U4" s="633"/>
      <c r="V4" s="631" t="s">
        <v>110</v>
      </c>
      <c r="W4" s="632"/>
      <c r="X4" s="632"/>
      <c r="Y4" s="632"/>
      <c r="Z4" s="633"/>
    </row>
    <row r="5" spans="1:26" ht="32.25" thickBot="1">
      <c r="A5" s="636"/>
      <c r="B5" s="393" t="s">
        <v>111</v>
      </c>
      <c r="C5" s="394" t="s">
        <v>112</v>
      </c>
      <c r="D5" s="394" t="s">
        <v>113</v>
      </c>
      <c r="E5" s="395" t="s">
        <v>114</v>
      </c>
      <c r="F5" s="396" t="s">
        <v>1</v>
      </c>
      <c r="G5" s="393" t="s">
        <v>111</v>
      </c>
      <c r="H5" s="395" t="s">
        <v>112</v>
      </c>
      <c r="I5" s="394" t="s">
        <v>113</v>
      </c>
      <c r="J5" s="395" t="s">
        <v>114</v>
      </c>
      <c r="K5" s="396" t="s">
        <v>1</v>
      </c>
      <c r="L5" s="393" t="s">
        <v>111</v>
      </c>
      <c r="M5" s="394" t="s">
        <v>112</v>
      </c>
      <c r="N5" s="394" t="s">
        <v>113</v>
      </c>
      <c r="O5" s="395" t="s">
        <v>114</v>
      </c>
      <c r="P5" s="396" t="s">
        <v>1</v>
      </c>
      <c r="Q5" s="393" t="s">
        <v>111</v>
      </c>
      <c r="R5" s="395" t="s">
        <v>112</v>
      </c>
      <c r="S5" s="394" t="s">
        <v>113</v>
      </c>
      <c r="T5" s="394" t="s">
        <v>114</v>
      </c>
      <c r="U5" s="396" t="s">
        <v>1</v>
      </c>
      <c r="V5" s="393" t="s">
        <v>111</v>
      </c>
      <c r="W5" s="395" t="s">
        <v>112</v>
      </c>
      <c r="X5" s="394" t="s">
        <v>113</v>
      </c>
      <c r="Y5" s="394" t="s">
        <v>114</v>
      </c>
      <c r="Z5" s="396" t="s">
        <v>1</v>
      </c>
    </row>
    <row r="6" spans="1:26" ht="15.75">
      <c r="A6" s="566" t="s">
        <v>2</v>
      </c>
      <c r="B6" s="397">
        <v>415</v>
      </c>
      <c r="C6" s="397">
        <v>2</v>
      </c>
      <c r="D6" s="398">
        <v>295</v>
      </c>
      <c r="E6" s="398">
        <f aca="true" t="shared" si="0" ref="E6:E27">C6+D6</f>
        <v>297</v>
      </c>
      <c r="F6" s="399">
        <f>E6/B6*100</f>
        <v>71.56626506024097</v>
      </c>
      <c r="G6" s="397">
        <v>0</v>
      </c>
      <c r="H6" s="397">
        <v>0</v>
      </c>
      <c r="I6" s="400">
        <v>0</v>
      </c>
      <c r="J6" s="398">
        <f aca="true" t="shared" si="1" ref="J6:J26">H6+I6</f>
        <v>0</v>
      </c>
      <c r="K6" s="401">
        <v>0</v>
      </c>
      <c r="L6" s="397">
        <v>0</v>
      </c>
      <c r="M6" s="397">
        <v>0</v>
      </c>
      <c r="N6" s="400">
        <v>0</v>
      </c>
      <c r="O6" s="398">
        <f aca="true" t="shared" si="2" ref="O6:O26">M6+N6</f>
        <v>0</v>
      </c>
      <c r="P6" s="401">
        <v>0</v>
      </c>
      <c r="Q6" s="402">
        <v>0</v>
      </c>
      <c r="R6" s="403">
        <v>0</v>
      </c>
      <c r="S6" s="400">
        <v>0</v>
      </c>
      <c r="T6" s="398">
        <f>R6+S6</f>
        <v>0</v>
      </c>
      <c r="U6" s="401">
        <v>0</v>
      </c>
      <c r="V6" s="402">
        <v>132</v>
      </c>
      <c r="W6" s="397">
        <v>0</v>
      </c>
      <c r="X6" s="404">
        <v>0</v>
      </c>
      <c r="Y6" s="405">
        <f aca="true" t="shared" si="3" ref="Y6:Y26">W6+X6</f>
        <v>0</v>
      </c>
      <c r="Z6" s="401">
        <f>Y6/V6*100</f>
        <v>0</v>
      </c>
    </row>
    <row r="7" spans="1:26" ht="15.75">
      <c r="A7" s="406" t="s">
        <v>18</v>
      </c>
      <c r="B7" s="397">
        <v>3000</v>
      </c>
      <c r="C7" s="397">
        <v>0</v>
      </c>
      <c r="D7" s="404">
        <v>1848</v>
      </c>
      <c r="E7" s="405">
        <f t="shared" si="0"/>
        <v>1848</v>
      </c>
      <c r="F7" s="401">
        <f aca="true" t="shared" si="4" ref="F7:F27">(E7*100)/B7</f>
        <v>61.6</v>
      </c>
      <c r="G7" s="397">
        <v>5000</v>
      </c>
      <c r="H7" s="397">
        <v>0</v>
      </c>
      <c r="I7" s="404">
        <v>1150</v>
      </c>
      <c r="J7" s="398">
        <f t="shared" si="1"/>
        <v>1150</v>
      </c>
      <c r="K7" s="401">
        <f>(J7*100)/G7</f>
        <v>23</v>
      </c>
      <c r="L7" s="397">
        <v>1500</v>
      </c>
      <c r="M7" s="397">
        <v>0</v>
      </c>
      <c r="N7" s="404">
        <v>1097</v>
      </c>
      <c r="O7" s="398">
        <f t="shared" si="2"/>
        <v>1097</v>
      </c>
      <c r="P7" s="401">
        <f aca="true" t="shared" si="5" ref="P7:P27">(O7*100)/L7</f>
        <v>73.13333333333334</v>
      </c>
      <c r="Q7" s="402">
        <v>4500</v>
      </c>
      <c r="R7" s="403">
        <v>0</v>
      </c>
      <c r="S7" s="404">
        <v>1975</v>
      </c>
      <c r="T7" s="398">
        <f>R7+S7</f>
        <v>1975</v>
      </c>
      <c r="U7" s="401">
        <v>0</v>
      </c>
      <c r="V7" s="402">
        <v>4500</v>
      </c>
      <c r="W7" s="397">
        <v>0</v>
      </c>
      <c r="X7" s="404">
        <v>96</v>
      </c>
      <c r="Y7" s="405">
        <f t="shared" si="3"/>
        <v>96</v>
      </c>
      <c r="Z7" s="401">
        <f aca="true" t="shared" si="6" ref="Z7:Z27">(Y7*100)/V7</f>
        <v>2.1333333333333333</v>
      </c>
    </row>
    <row r="8" spans="1:26" ht="15.75">
      <c r="A8" s="406" t="s">
        <v>19</v>
      </c>
      <c r="B8" s="397">
        <v>1800</v>
      </c>
      <c r="C8" s="397">
        <v>260</v>
      </c>
      <c r="D8" s="404">
        <v>1850</v>
      </c>
      <c r="E8" s="405">
        <f t="shared" si="0"/>
        <v>2110</v>
      </c>
      <c r="F8" s="401">
        <f t="shared" si="4"/>
        <v>117.22222222222223</v>
      </c>
      <c r="G8" s="397">
        <v>8600</v>
      </c>
      <c r="H8" s="397">
        <v>2000</v>
      </c>
      <c r="I8" s="404">
        <v>7280</v>
      </c>
      <c r="J8" s="398">
        <f t="shared" si="1"/>
        <v>9280</v>
      </c>
      <c r="K8" s="401">
        <f>(J8*100)/G8</f>
        <v>107.90697674418605</v>
      </c>
      <c r="L8" s="397">
        <v>1700</v>
      </c>
      <c r="M8" s="397">
        <v>50</v>
      </c>
      <c r="N8" s="404">
        <v>1700</v>
      </c>
      <c r="O8" s="398">
        <f t="shared" si="2"/>
        <v>1750</v>
      </c>
      <c r="P8" s="401">
        <f t="shared" si="5"/>
        <v>102.94117647058823</v>
      </c>
      <c r="Q8" s="402">
        <v>2800</v>
      </c>
      <c r="R8" s="403">
        <v>1050</v>
      </c>
      <c r="S8" s="404"/>
      <c r="T8" s="398">
        <f>R8+S8</f>
        <v>1050</v>
      </c>
      <c r="U8" s="401">
        <f>(T8*100)/Q8</f>
        <v>37.5</v>
      </c>
      <c r="V8" s="402">
        <v>3990</v>
      </c>
      <c r="W8" s="397">
        <v>800</v>
      </c>
      <c r="X8" s="404">
        <v>3990</v>
      </c>
      <c r="Y8" s="405">
        <f t="shared" si="3"/>
        <v>4790</v>
      </c>
      <c r="Z8" s="401">
        <f t="shared" si="6"/>
        <v>120.0501253132832</v>
      </c>
    </row>
    <row r="9" spans="1:26" ht="15.75">
      <c r="A9" s="406" t="s">
        <v>3</v>
      </c>
      <c r="B9" s="397">
        <v>1230</v>
      </c>
      <c r="C9" s="397">
        <v>0</v>
      </c>
      <c r="D9" s="404">
        <v>1406</v>
      </c>
      <c r="E9" s="405">
        <f t="shared" si="0"/>
        <v>1406</v>
      </c>
      <c r="F9" s="401">
        <f t="shared" si="4"/>
        <v>114.3089430894309</v>
      </c>
      <c r="G9" s="397">
        <v>157</v>
      </c>
      <c r="H9" s="397">
        <v>0</v>
      </c>
      <c r="I9" s="404">
        <v>710</v>
      </c>
      <c r="J9" s="398">
        <f t="shared" si="1"/>
        <v>710</v>
      </c>
      <c r="K9" s="401">
        <f>(J9*100)/G9</f>
        <v>452.22929936305735</v>
      </c>
      <c r="L9" s="397">
        <v>120</v>
      </c>
      <c r="M9" s="397">
        <v>0</v>
      </c>
      <c r="N9" s="404">
        <v>120</v>
      </c>
      <c r="O9" s="398">
        <f t="shared" si="2"/>
        <v>120</v>
      </c>
      <c r="P9" s="401">
        <f t="shared" si="5"/>
        <v>100</v>
      </c>
      <c r="Q9" s="402">
        <v>0</v>
      </c>
      <c r="R9" s="403">
        <v>0</v>
      </c>
      <c r="S9" s="404"/>
      <c r="T9" s="398">
        <f>R9+S9</f>
        <v>0</v>
      </c>
      <c r="U9" s="401">
        <v>0</v>
      </c>
      <c r="V9" s="402">
        <v>593</v>
      </c>
      <c r="W9" s="397">
        <v>0</v>
      </c>
      <c r="X9" s="404">
        <v>360</v>
      </c>
      <c r="Y9" s="405">
        <f t="shared" si="3"/>
        <v>360</v>
      </c>
      <c r="Z9" s="401">
        <f t="shared" si="6"/>
        <v>60.70826306913997</v>
      </c>
    </row>
    <row r="10" spans="1:26" ht="15.75">
      <c r="A10" s="406" t="s">
        <v>4</v>
      </c>
      <c r="B10" s="397">
        <v>3700</v>
      </c>
      <c r="C10" s="397">
        <v>0</v>
      </c>
      <c r="D10" s="404">
        <v>3500</v>
      </c>
      <c r="E10" s="405">
        <f t="shared" si="0"/>
        <v>3500</v>
      </c>
      <c r="F10" s="401">
        <f t="shared" si="4"/>
        <v>94.5945945945946</v>
      </c>
      <c r="G10" s="397">
        <v>0</v>
      </c>
      <c r="H10" s="397">
        <v>0</v>
      </c>
      <c r="I10" s="404">
        <v>0</v>
      </c>
      <c r="J10" s="398">
        <f t="shared" si="1"/>
        <v>0</v>
      </c>
      <c r="K10" s="401">
        <v>0</v>
      </c>
      <c r="L10" s="397">
        <v>1600</v>
      </c>
      <c r="M10" s="397">
        <v>0</v>
      </c>
      <c r="N10" s="404"/>
      <c r="O10" s="398">
        <f t="shared" si="2"/>
        <v>0</v>
      </c>
      <c r="P10" s="401">
        <f t="shared" si="5"/>
        <v>0</v>
      </c>
      <c r="Q10" s="402">
        <v>0</v>
      </c>
      <c r="R10" s="403">
        <v>0</v>
      </c>
      <c r="S10" s="404"/>
      <c r="T10" s="398">
        <v>0</v>
      </c>
      <c r="U10" s="401">
        <v>0</v>
      </c>
      <c r="V10" s="402">
        <v>1650</v>
      </c>
      <c r="W10" s="397">
        <v>200</v>
      </c>
      <c r="X10" s="404"/>
      <c r="Y10" s="405">
        <f t="shared" si="3"/>
        <v>200</v>
      </c>
      <c r="Z10" s="401">
        <f t="shared" si="6"/>
        <v>12.121212121212121</v>
      </c>
    </row>
    <row r="11" spans="1:26" ht="15.75">
      <c r="A11" s="406" t="s">
        <v>20</v>
      </c>
      <c r="B11" s="397">
        <v>1241</v>
      </c>
      <c r="C11" s="397">
        <v>0</v>
      </c>
      <c r="D11" s="404">
        <v>3100</v>
      </c>
      <c r="E11" s="405">
        <f t="shared" si="0"/>
        <v>3100</v>
      </c>
      <c r="F11" s="401">
        <f t="shared" si="4"/>
        <v>249.79854955680904</v>
      </c>
      <c r="G11" s="397">
        <v>1896</v>
      </c>
      <c r="H11" s="397">
        <v>1100</v>
      </c>
      <c r="I11" s="404">
        <v>1300</v>
      </c>
      <c r="J11" s="398">
        <f t="shared" si="1"/>
        <v>2400</v>
      </c>
      <c r="K11" s="401">
        <f>(J11*100)/G11</f>
        <v>126.58227848101266</v>
      </c>
      <c r="L11" s="397">
        <v>1173</v>
      </c>
      <c r="M11" s="397">
        <v>350</v>
      </c>
      <c r="N11" s="404">
        <v>280</v>
      </c>
      <c r="O11" s="398">
        <f t="shared" si="2"/>
        <v>630</v>
      </c>
      <c r="P11" s="401">
        <f t="shared" si="5"/>
        <v>53.70843989769821</v>
      </c>
      <c r="Q11" s="402">
        <v>6554</v>
      </c>
      <c r="R11" s="403">
        <v>1100</v>
      </c>
      <c r="S11" s="404"/>
      <c r="T11" s="398">
        <f aca="true" t="shared" si="7" ref="T11:T26">R11+S11</f>
        <v>1100</v>
      </c>
      <c r="U11" s="401">
        <f>(T11*100)/Q11</f>
        <v>16.783643576441868</v>
      </c>
      <c r="V11" s="402">
        <v>1949</v>
      </c>
      <c r="W11" s="397">
        <v>405</v>
      </c>
      <c r="X11" s="404">
        <v>650</v>
      </c>
      <c r="Y11" s="405">
        <f t="shared" si="3"/>
        <v>1055</v>
      </c>
      <c r="Z11" s="401">
        <f t="shared" si="6"/>
        <v>54.13032324268856</v>
      </c>
    </row>
    <row r="12" spans="1:26" ht="15.75">
      <c r="A12" s="406" t="s">
        <v>5</v>
      </c>
      <c r="B12" s="397">
        <v>990</v>
      </c>
      <c r="C12" s="397">
        <v>169</v>
      </c>
      <c r="D12" s="404">
        <v>1252</v>
      </c>
      <c r="E12" s="405">
        <f t="shared" si="0"/>
        <v>1421</v>
      </c>
      <c r="F12" s="401">
        <f t="shared" si="4"/>
        <v>143.53535353535352</v>
      </c>
      <c r="G12" s="397">
        <v>1850</v>
      </c>
      <c r="H12" s="397">
        <v>812</v>
      </c>
      <c r="I12" s="404">
        <v>1642</v>
      </c>
      <c r="J12" s="398">
        <f t="shared" si="1"/>
        <v>2454</v>
      </c>
      <c r="K12" s="401">
        <f>(J12*100)/G12</f>
        <v>132.64864864864865</v>
      </c>
      <c r="L12" s="397">
        <v>1180</v>
      </c>
      <c r="M12" s="397">
        <v>200</v>
      </c>
      <c r="N12" s="404">
        <v>600</v>
      </c>
      <c r="O12" s="398">
        <f t="shared" si="2"/>
        <v>800</v>
      </c>
      <c r="P12" s="401">
        <f t="shared" si="5"/>
        <v>67.79661016949153</v>
      </c>
      <c r="Q12" s="402">
        <v>1500</v>
      </c>
      <c r="R12" s="403">
        <v>760</v>
      </c>
      <c r="S12" s="404"/>
      <c r="T12" s="398">
        <f t="shared" si="7"/>
        <v>760</v>
      </c>
      <c r="U12" s="401">
        <f>(T12*100)/Q12</f>
        <v>50.666666666666664</v>
      </c>
      <c r="V12" s="402">
        <v>2400</v>
      </c>
      <c r="W12" s="397">
        <v>312</v>
      </c>
      <c r="X12" s="404">
        <v>1791</v>
      </c>
      <c r="Y12" s="405">
        <f t="shared" si="3"/>
        <v>2103</v>
      </c>
      <c r="Z12" s="401">
        <f t="shared" si="6"/>
        <v>87.625</v>
      </c>
    </row>
    <row r="13" spans="1:26" ht="15.75">
      <c r="A13" s="406" t="s">
        <v>6</v>
      </c>
      <c r="B13" s="397">
        <v>1190</v>
      </c>
      <c r="C13" s="397">
        <v>0</v>
      </c>
      <c r="D13" s="404">
        <v>1503</v>
      </c>
      <c r="E13" s="405">
        <f t="shared" si="0"/>
        <v>1503</v>
      </c>
      <c r="F13" s="401">
        <f t="shared" si="4"/>
        <v>126.30252100840336</v>
      </c>
      <c r="G13" s="397">
        <v>11700</v>
      </c>
      <c r="H13" s="397">
        <v>0</v>
      </c>
      <c r="I13" s="404">
        <v>14029</v>
      </c>
      <c r="J13" s="398">
        <f t="shared" si="1"/>
        <v>14029</v>
      </c>
      <c r="K13" s="401">
        <f>(J13*100)/G13</f>
        <v>119.90598290598291</v>
      </c>
      <c r="L13" s="397">
        <v>3258</v>
      </c>
      <c r="M13" s="397">
        <v>0</v>
      </c>
      <c r="N13" s="404"/>
      <c r="O13" s="398">
        <f t="shared" si="2"/>
        <v>0</v>
      </c>
      <c r="P13" s="401">
        <f t="shared" si="5"/>
        <v>0</v>
      </c>
      <c r="Q13" s="402">
        <v>29155</v>
      </c>
      <c r="R13" s="403">
        <v>0</v>
      </c>
      <c r="S13" s="404"/>
      <c r="T13" s="398">
        <f t="shared" si="7"/>
        <v>0</v>
      </c>
      <c r="U13" s="401">
        <f>(T13*100)/Q13</f>
        <v>0</v>
      </c>
      <c r="V13" s="402">
        <v>18350</v>
      </c>
      <c r="W13" s="397">
        <v>0</v>
      </c>
      <c r="X13" s="404"/>
      <c r="Y13" s="405">
        <f t="shared" si="3"/>
        <v>0</v>
      </c>
      <c r="Z13" s="401">
        <f t="shared" si="6"/>
        <v>0</v>
      </c>
    </row>
    <row r="14" spans="1:26" ht="15.75">
      <c r="A14" s="406" t="s">
        <v>7</v>
      </c>
      <c r="B14" s="397">
        <v>1115</v>
      </c>
      <c r="C14" s="397">
        <v>0</v>
      </c>
      <c r="D14" s="404">
        <v>1116</v>
      </c>
      <c r="E14" s="405">
        <f t="shared" si="0"/>
        <v>1116</v>
      </c>
      <c r="F14" s="401">
        <f t="shared" si="4"/>
        <v>100.08968609865471</v>
      </c>
      <c r="G14" s="397">
        <v>0</v>
      </c>
      <c r="H14" s="397">
        <v>0</v>
      </c>
      <c r="I14" s="404">
        <v>0</v>
      </c>
      <c r="J14" s="398">
        <f t="shared" si="1"/>
        <v>0</v>
      </c>
      <c r="K14" s="401">
        <v>0</v>
      </c>
      <c r="L14" s="397">
        <v>1070</v>
      </c>
      <c r="M14" s="397">
        <v>0</v>
      </c>
      <c r="N14" s="404"/>
      <c r="O14" s="398">
        <f t="shared" si="2"/>
        <v>0</v>
      </c>
      <c r="P14" s="401">
        <f t="shared" si="5"/>
        <v>0</v>
      </c>
      <c r="Q14" s="402">
        <v>0</v>
      </c>
      <c r="R14" s="403">
        <v>0</v>
      </c>
      <c r="S14" s="404"/>
      <c r="T14" s="398">
        <f t="shared" si="7"/>
        <v>0</v>
      </c>
      <c r="U14" s="401">
        <v>0</v>
      </c>
      <c r="V14" s="402">
        <v>1337</v>
      </c>
      <c r="W14" s="397">
        <v>832</v>
      </c>
      <c r="X14" s="404"/>
      <c r="Y14" s="405">
        <f t="shared" si="3"/>
        <v>832</v>
      </c>
      <c r="Z14" s="401">
        <f t="shared" si="6"/>
        <v>62.228870605833954</v>
      </c>
    </row>
    <row r="15" spans="1:26" ht="15.75">
      <c r="A15" s="406" t="s">
        <v>8</v>
      </c>
      <c r="B15" s="397">
        <v>818</v>
      </c>
      <c r="C15" s="397">
        <v>0</v>
      </c>
      <c r="D15" s="404">
        <v>1188</v>
      </c>
      <c r="E15" s="405">
        <f t="shared" si="0"/>
        <v>1188</v>
      </c>
      <c r="F15" s="401">
        <f t="shared" si="4"/>
        <v>145.23227383863082</v>
      </c>
      <c r="G15" s="397">
        <v>2028</v>
      </c>
      <c r="H15" s="397">
        <v>1500</v>
      </c>
      <c r="I15" s="404">
        <v>540</v>
      </c>
      <c r="J15" s="398">
        <f t="shared" si="1"/>
        <v>2040</v>
      </c>
      <c r="K15" s="401">
        <f aca="true" t="shared" si="8" ref="K15:K22">(J15*100)/G15</f>
        <v>100.59171597633136</v>
      </c>
      <c r="L15" s="397">
        <v>1227</v>
      </c>
      <c r="M15" s="397">
        <v>0</v>
      </c>
      <c r="N15" s="404">
        <v>950</v>
      </c>
      <c r="O15" s="398">
        <f t="shared" si="2"/>
        <v>950</v>
      </c>
      <c r="P15" s="401">
        <f t="shared" si="5"/>
        <v>77.42461287693561</v>
      </c>
      <c r="Q15" s="402">
        <v>2437</v>
      </c>
      <c r="R15" s="403">
        <v>100</v>
      </c>
      <c r="S15" s="404"/>
      <c r="T15" s="398">
        <f t="shared" si="7"/>
        <v>100</v>
      </c>
      <c r="U15" s="401">
        <f aca="true" t="shared" si="9" ref="U15:U22">(T15*100)/Q15</f>
        <v>4.1034058268362745</v>
      </c>
      <c r="V15" s="402">
        <v>1031</v>
      </c>
      <c r="W15" s="397">
        <v>50</v>
      </c>
      <c r="X15" s="404">
        <v>720</v>
      </c>
      <c r="Y15" s="405">
        <f t="shared" si="3"/>
        <v>770</v>
      </c>
      <c r="Z15" s="401">
        <f t="shared" si="6"/>
        <v>74.68477206595539</v>
      </c>
    </row>
    <row r="16" spans="1:26" ht="15.75">
      <c r="A16" s="406" t="s">
        <v>9</v>
      </c>
      <c r="B16" s="397">
        <v>1080</v>
      </c>
      <c r="C16" s="397">
        <v>140</v>
      </c>
      <c r="D16" s="404">
        <v>1381</v>
      </c>
      <c r="E16" s="405">
        <f t="shared" si="0"/>
        <v>1521</v>
      </c>
      <c r="F16" s="401">
        <f t="shared" si="4"/>
        <v>140.83333333333334</v>
      </c>
      <c r="G16" s="397">
        <v>10800</v>
      </c>
      <c r="H16" s="397">
        <v>8300</v>
      </c>
      <c r="I16" s="404">
        <v>6500</v>
      </c>
      <c r="J16" s="398">
        <f t="shared" si="1"/>
        <v>14800</v>
      </c>
      <c r="K16" s="401">
        <f t="shared" si="8"/>
        <v>137.03703703703704</v>
      </c>
      <c r="L16" s="397">
        <v>2310</v>
      </c>
      <c r="M16" s="397">
        <v>520</v>
      </c>
      <c r="N16" s="404">
        <v>3170</v>
      </c>
      <c r="O16" s="398">
        <f t="shared" si="2"/>
        <v>3690</v>
      </c>
      <c r="P16" s="401">
        <f t="shared" si="5"/>
        <v>159.74025974025975</v>
      </c>
      <c r="Q16" s="402">
        <v>12800</v>
      </c>
      <c r="R16" s="403">
        <v>7800</v>
      </c>
      <c r="S16" s="404"/>
      <c r="T16" s="398">
        <f t="shared" si="7"/>
        <v>7800</v>
      </c>
      <c r="U16" s="401">
        <f t="shared" si="9"/>
        <v>60.9375</v>
      </c>
      <c r="V16" s="402">
        <v>3565</v>
      </c>
      <c r="W16" s="397">
        <v>1110</v>
      </c>
      <c r="X16" s="404">
        <v>2530</v>
      </c>
      <c r="Y16" s="405">
        <f t="shared" si="3"/>
        <v>3640</v>
      </c>
      <c r="Z16" s="401">
        <f t="shared" si="6"/>
        <v>102.10378681626929</v>
      </c>
    </row>
    <row r="17" spans="1:26" ht="15.75">
      <c r="A17" s="406" t="s">
        <v>10</v>
      </c>
      <c r="B17" s="397">
        <v>1700</v>
      </c>
      <c r="C17" s="397">
        <v>0</v>
      </c>
      <c r="D17" s="404">
        <v>1750</v>
      </c>
      <c r="E17" s="405">
        <f t="shared" si="0"/>
        <v>1750</v>
      </c>
      <c r="F17" s="401">
        <f t="shared" si="4"/>
        <v>102.94117647058823</v>
      </c>
      <c r="G17" s="397">
        <v>1200</v>
      </c>
      <c r="H17" s="397">
        <v>0</v>
      </c>
      <c r="I17" s="404">
        <v>1200</v>
      </c>
      <c r="J17" s="398">
        <f t="shared" si="1"/>
        <v>1200</v>
      </c>
      <c r="K17" s="401">
        <f t="shared" si="8"/>
        <v>100</v>
      </c>
      <c r="L17" s="397">
        <v>1052</v>
      </c>
      <c r="M17" s="397">
        <v>0</v>
      </c>
      <c r="N17" s="404">
        <v>300</v>
      </c>
      <c r="O17" s="398">
        <f t="shared" si="2"/>
        <v>300</v>
      </c>
      <c r="P17" s="401">
        <f t="shared" si="5"/>
        <v>28.517110266159698</v>
      </c>
      <c r="Q17" s="402">
        <v>905</v>
      </c>
      <c r="R17" s="403">
        <v>0</v>
      </c>
      <c r="S17" s="404"/>
      <c r="T17" s="398">
        <f t="shared" si="7"/>
        <v>0</v>
      </c>
      <c r="U17" s="401">
        <f t="shared" si="9"/>
        <v>0</v>
      </c>
      <c r="V17" s="402">
        <v>1472</v>
      </c>
      <c r="W17" s="397">
        <v>142</v>
      </c>
      <c r="X17" s="404"/>
      <c r="Y17" s="405">
        <f t="shared" si="3"/>
        <v>142</v>
      </c>
      <c r="Z17" s="401">
        <f t="shared" si="6"/>
        <v>9.646739130434783</v>
      </c>
    </row>
    <row r="18" spans="1:26" ht="15.75">
      <c r="A18" s="406" t="s">
        <v>21</v>
      </c>
      <c r="B18" s="397">
        <v>2730</v>
      </c>
      <c r="C18" s="397">
        <v>482</v>
      </c>
      <c r="D18" s="404">
        <v>2443</v>
      </c>
      <c r="E18" s="405">
        <f t="shared" si="0"/>
        <v>2925</v>
      </c>
      <c r="F18" s="401">
        <f t="shared" si="4"/>
        <v>107.14285714285714</v>
      </c>
      <c r="G18" s="397">
        <v>4000</v>
      </c>
      <c r="H18" s="397">
        <v>0</v>
      </c>
      <c r="I18" s="404">
        <v>4044</v>
      </c>
      <c r="J18" s="398">
        <f t="shared" si="1"/>
        <v>4044</v>
      </c>
      <c r="K18" s="401">
        <f t="shared" si="8"/>
        <v>101.1</v>
      </c>
      <c r="L18" s="397">
        <v>3330</v>
      </c>
      <c r="M18" s="397">
        <v>475</v>
      </c>
      <c r="N18" s="404">
        <v>460</v>
      </c>
      <c r="O18" s="398">
        <f t="shared" si="2"/>
        <v>935</v>
      </c>
      <c r="P18" s="401">
        <f t="shared" si="5"/>
        <v>28.07807807807808</v>
      </c>
      <c r="Q18" s="402">
        <v>7700</v>
      </c>
      <c r="R18" s="403">
        <v>0</v>
      </c>
      <c r="S18" s="404"/>
      <c r="T18" s="398">
        <f t="shared" si="7"/>
        <v>0</v>
      </c>
      <c r="U18" s="401">
        <f t="shared" si="9"/>
        <v>0</v>
      </c>
      <c r="V18" s="402">
        <v>3510</v>
      </c>
      <c r="W18" s="397">
        <v>560</v>
      </c>
      <c r="X18" s="404">
        <v>132</v>
      </c>
      <c r="Y18" s="405">
        <f t="shared" si="3"/>
        <v>692</v>
      </c>
      <c r="Z18" s="401">
        <f t="shared" si="6"/>
        <v>19.715099715099715</v>
      </c>
    </row>
    <row r="19" spans="1:26" ht="15.75">
      <c r="A19" s="406" t="s">
        <v>11</v>
      </c>
      <c r="B19" s="397">
        <v>1605</v>
      </c>
      <c r="C19" s="397">
        <v>141</v>
      </c>
      <c r="D19" s="404">
        <v>1686</v>
      </c>
      <c r="E19" s="405">
        <f t="shared" si="0"/>
        <v>1827</v>
      </c>
      <c r="F19" s="401">
        <f t="shared" si="4"/>
        <v>113.83177570093459</v>
      </c>
      <c r="G19" s="397">
        <v>7120</v>
      </c>
      <c r="H19" s="397">
        <v>360</v>
      </c>
      <c r="I19" s="404">
        <v>8692</v>
      </c>
      <c r="J19" s="398">
        <f t="shared" si="1"/>
        <v>9052</v>
      </c>
      <c r="K19" s="401">
        <f t="shared" si="8"/>
        <v>127.13483146067416</v>
      </c>
      <c r="L19" s="397">
        <v>1580</v>
      </c>
      <c r="M19" s="397">
        <v>1056</v>
      </c>
      <c r="N19" s="404">
        <v>974</v>
      </c>
      <c r="O19" s="398">
        <f t="shared" si="2"/>
        <v>2030</v>
      </c>
      <c r="P19" s="401">
        <f t="shared" si="5"/>
        <v>128.48101265822785</v>
      </c>
      <c r="Q19" s="402">
        <v>6590</v>
      </c>
      <c r="R19" s="403">
        <v>0</v>
      </c>
      <c r="S19" s="404"/>
      <c r="T19" s="398">
        <f t="shared" si="7"/>
        <v>0</v>
      </c>
      <c r="U19" s="401">
        <f t="shared" si="9"/>
        <v>0</v>
      </c>
      <c r="V19" s="402">
        <v>2565</v>
      </c>
      <c r="W19" s="397">
        <v>208</v>
      </c>
      <c r="X19" s="404"/>
      <c r="Y19" s="405">
        <f t="shared" si="3"/>
        <v>208</v>
      </c>
      <c r="Z19" s="401">
        <f t="shared" si="6"/>
        <v>8.10916179337232</v>
      </c>
    </row>
    <row r="20" spans="1:26" ht="15.75">
      <c r="A20" s="406" t="s">
        <v>12</v>
      </c>
      <c r="B20" s="397">
        <v>1705</v>
      </c>
      <c r="C20" s="397">
        <v>204</v>
      </c>
      <c r="D20" s="404">
        <v>2213</v>
      </c>
      <c r="E20" s="405">
        <f t="shared" si="0"/>
        <v>2417</v>
      </c>
      <c r="F20" s="401">
        <f t="shared" si="4"/>
        <v>141.75953079178885</v>
      </c>
      <c r="G20" s="397">
        <v>4656</v>
      </c>
      <c r="H20" s="397">
        <v>614</v>
      </c>
      <c r="I20" s="404">
        <v>3044</v>
      </c>
      <c r="J20" s="398">
        <f t="shared" si="1"/>
        <v>3658</v>
      </c>
      <c r="K20" s="401">
        <f t="shared" si="8"/>
        <v>78.56529209621993</v>
      </c>
      <c r="L20" s="397">
        <v>2991</v>
      </c>
      <c r="M20" s="397">
        <v>376</v>
      </c>
      <c r="N20" s="404">
        <v>400</v>
      </c>
      <c r="O20" s="398">
        <f t="shared" si="2"/>
        <v>776</v>
      </c>
      <c r="P20" s="401">
        <f t="shared" si="5"/>
        <v>25.944500167168172</v>
      </c>
      <c r="Q20" s="402">
        <v>4400</v>
      </c>
      <c r="R20" s="403">
        <v>150</v>
      </c>
      <c r="S20" s="404">
        <v>1057</v>
      </c>
      <c r="T20" s="398">
        <f t="shared" si="7"/>
        <v>1207</v>
      </c>
      <c r="U20" s="401">
        <f t="shared" si="9"/>
        <v>27.431818181818183</v>
      </c>
      <c r="V20" s="402">
        <v>2664</v>
      </c>
      <c r="W20" s="397">
        <v>155</v>
      </c>
      <c r="X20" s="404"/>
      <c r="Y20" s="405">
        <f t="shared" si="3"/>
        <v>155</v>
      </c>
      <c r="Z20" s="401">
        <f t="shared" si="6"/>
        <v>5.818318318318318</v>
      </c>
    </row>
    <row r="21" spans="1:26" ht="15.75">
      <c r="A21" s="406" t="s">
        <v>22</v>
      </c>
      <c r="B21" s="407">
        <v>3013</v>
      </c>
      <c r="C21" s="397">
        <v>11</v>
      </c>
      <c r="D21" s="404">
        <v>3929</v>
      </c>
      <c r="E21" s="405">
        <f t="shared" si="0"/>
        <v>3940</v>
      </c>
      <c r="F21" s="401">
        <f t="shared" si="4"/>
        <v>130.76667772983737</v>
      </c>
      <c r="G21" s="397">
        <v>5700</v>
      </c>
      <c r="H21" s="397">
        <v>2536</v>
      </c>
      <c r="I21" s="404">
        <v>5664</v>
      </c>
      <c r="J21" s="398">
        <f t="shared" si="1"/>
        <v>8200</v>
      </c>
      <c r="K21" s="401">
        <f t="shared" si="8"/>
        <v>143.859649122807</v>
      </c>
      <c r="L21" s="397">
        <v>2026</v>
      </c>
      <c r="M21" s="397">
        <v>163</v>
      </c>
      <c r="N21" s="404">
        <v>1950</v>
      </c>
      <c r="O21" s="398">
        <f t="shared" si="2"/>
        <v>2113</v>
      </c>
      <c r="P21" s="401">
        <f t="shared" si="5"/>
        <v>104.29417571569596</v>
      </c>
      <c r="Q21" s="402">
        <v>6460</v>
      </c>
      <c r="R21" s="403">
        <v>1732</v>
      </c>
      <c r="S21" s="404"/>
      <c r="T21" s="398">
        <f t="shared" si="7"/>
        <v>1732</v>
      </c>
      <c r="U21" s="401">
        <f t="shared" si="9"/>
        <v>26.811145510835914</v>
      </c>
      <c r="V21" s="402">
        <v>2200</v>
      </c>
      <c r="W21" s="397">
        <v>56</v>
      </c>
      <c r="X21" s="404"/>
      <c r="Y21" s="405">
        <f t="shared" si="3"/>
        <v>56</v>
      </c>
      <c r="Z21" s="401">
        <f t="shared" si="6"/>
        <v>2.5454545454545454</v>
      </c>
    </row>
    <row r="22" spans="1:26" ht="15.75">
      <c r="A22" s="406" t="s">
        <v>23</v>
      </c>
      <c r="B22" s="397">
        <v>1257</v>
      </c>
      <c r="C22" s="397">
        <v>283</v>
      </c>
      <c r="D22" s="404">
        <v>2058</v>
      </c>
      <c r="E22" s="405">
        <f t="shared" si="0"/>
        <v>2341</v>
      </c>
      <c r="F22" s="401">
        <f t="shared" si="4"/>
        <v>186.23707239459029</v>
      </c>
      <c r="G22" s="397">
        <v>10757</v>
      </c>
      <c r="H22" s="397">
        <v>6478</v>
      </c>
      <c r="I22" s="404">
        <v>7829</v>
      </c>
      <c r="J22" s="398">
        <f t="shared" si="1"/>
        <v>14307</v>
      </c>
      <c r="K22" s="401">
        <f t="shared" si="8"/>
        <v>133.00176629171702</v>
      </c>
      <c r="L22" s="397">
        <v>746</v>
      </c>
      <c r="M22" s="397">
        <v>54</v>
      </c>
      <c r="N22" s="404"/>
      <c r="O22" s="398">
        <f t="shared" si="2"/>
        <v>54</v>
      </c>
      <c r="P22" s="401">
        <f t="shared" si="5"/>
        <v>7.238605898123325</v>
      </c>
      <c r="Q22" s="402">
        <v>14437</v>
      </c>
      <c r="R22" s="403">
        <v>4685</v>
      </c>
      <c r="S22" s="404"/>
      <c r="T22" s="398">
        <f t="shared" si="7"/>
        <v>4685</v>
      </c>
      <c r="U22" s="401">
        <f t="shared" si="9"/>
        <v>32.45134030615779</v>
      </c>
      <c r="V22" s="402">
        <v>2567</v>
      </c>
      <c r="W22" s="397">
        <v>313</v>
      </c>
      <c r="X22" s="404"/>
      <c r="Y22" s="405">
        <f t="shared" si="3"/>
        <v>313</v>
      </c>
      <c r="Z22" s="401">
        <f t="shared" si="6"/>
        <v>12.193221659524736</v>
      </c>
    </row>
    <row r="23" spans="1:26" ht="15.75">
      <c r="A23" s="406" t="s">
        <v>13</v>
      </c>
      <c r="B23" s="397">
        <v>2340</v>
      </c>
      <c r="C23" s="397">
        <v>0</v>
      </c>
      <c r="D23" s="404">
        <v>2410</v>
      </c>
      <c r="E23" s="405">
        <f t="shared" si="0"/>
        <v>2410</v>
      </c>
      <c r="F23" s="401">
        <f t="shared" si="4"/>
        <v>102.99145299145299</v>
      </c>
      <c r="G23" s="397">
        <v>0</v>
      </c>
      <c r="H23" s="397">
        <v>0</v>
      </c>
      <c r="I23" s="404">
        <v>0</v>
      </c>
      <c r="J23" s="398">
        <f t="shared" si="1"/>
        <v>0</v>
      </c>
      <c r="K23" s="401">
        <v>0</v>
      </c>
      <c r="L23" s="397">
        <v>1700</v>
      </c>
      <c r="M23" s="397">
        <v>0</v>
      </c>
      <c r="N23" s="404">
        <v>1150</v>
      </c>
      <c r="O23" s="398">
        <f t="shared" si="2"/>
        <v>1150</v>
      </c>
      <c r="P23" s="401">
        <f t="shared" si="5"/>
        <v>67.6470588235294</v>
      </c>
      <c r="Q23" s="402">
        <v>0</v>
      </c>
      <c r="R23" s="403">
        <v>0</v>
      </c>
      <c r="S23" s="404"/>
      <c r="T23" s="398">
        <f t="shared" si="7"/>
        <v>0</v>
      </c>
      <c r="U23" s="401">
        <v>0</v>
      </c>
      <c r="V23" s="402">
        <v>1872</v>
      </c>
      <c r="W23" s="397">
        <v>150</v>
      </c>
      <c r="X23" s="404">
        <v>1722</v>
      </c>
      <c r="Y23" s="405">
        <f t="shared" si="3"/>
        <v>1872</v>
      </c>
      <c r="Z23" s="401">
        <f t="shared" si="6"/>
        <v>100</v>
      </c>
    </row>
    <row r="24" spans="1:26" ht="15.75">
      <c r="A24" s="406" t="s">
        <v>14</v>
      </c>
      <c r="B24" s="397">
        <v>2000</v>
      </c>
      <c r="C24" s="397">
        <v>0</v>
      </c>
      <c r="D24" s="404">
        <v>3557</v>
      </c>
      <c r="E24" s="405">
        <f t="shared" si="0"/>
        <v>3557</v>
      </c>
      <c r="F24" s="401">
        <f t="shared" si="4"/>
        <v>177.85</v>
      </c>
      <c r="G24" s="397">
        <v>4000</v>
      </c>
      <c r="H24" s="397">
        <v>555</v>
      </c>
      <c r="I24" s="404">
        <v>5344</v>
      </c>
      <c r="J24" s="398">
        <f t="shared" si="1"/>
        <v>5899</v>
      </c>
      <c r="K24" s="401">
        <f>(J24*100)/G24</f>
        <v>147.475</v>
      </c>
      <c r="L24" s="397">
        <v>500</v>
      </c>
      <c r="M24" s="397">
        <v>200</v>
      </c>
      <c r="N24" s="404">
        <v>300</v>
      </c>
      <c r="O24" s="398">
        <f t="shared" si="2"/>
        <v>500</v>
      </c>
      <c r="P24" s="401">
        <f t="shared" si="5"/>
        <v>100</v>
      </c>
      <c r="Q24" s="402">
        <v>10000</v>
      </c>
      <c r="R24" s="403">
        <v>5000</v>
      </c>
      <c r="S24" s="404"/>
      <c r="T24" s="398">
        <f t="shared" si="7"/>
        <v>5000</v>
      </c>
      <c r="U24" s="401">
        <f>(T24*100)/Q24</f>
        <v>50</v>
      </c>
      <c r="V24" s="402">
        <v>41300</v>
      </c>
      <c r="W24" s="397">
        <v>0</v>
      </c>
      <c r="X24" s="404">
        <v>15000</v>
      </c>
      <c r="Y24" s="405">
        <f t="shared" si="3"/>
        <v>15000</v>
      </c>
      <c r="Z24" s="401">
        <f t="shared" si="6"/>
        <v>36.31961259079903</v>
      </c>
    </row>
    <row r="25" spans="1:26" ht="15.75">
      <c r="A25" s="406" t="s">
        <v>24</v>
      </c>
      <c r="B25" s="408">
        <v>1257</v>
      </c>
      <c r="C25" s="397">
        <v>283</v>
      </c>
      <c r="D25" s="404">
        <v>1315</v>
      </c>
      <c r="E25" s="405">
        <f t="shared" si="0"/>
        <v>1598</v>
      </c>
      <c r="F25" s="401">
        <f t="shared" si="4"/>
        <v>127.12808273667463</v>
      </c>
      <c r="G25" s="397">
        <v>1784</v>
      </c>
      <c r="H25" s="397">
        <v>0</v>
      </c>
      <c r="I25" s="404">
        <v>1330</v>
      </c>
      <c r="J25" s="398">
        <f t="shared" si="1"/>
        <v>1330</v>
      </c>
      <c r="K25" s="401">
        <f>(J25*100)/G25</f>
        <v>74.55156950672645</v>
      </c>
      <c r="L25" s="397">
        <v>1682</v>
      </c>
      <c r="M25" s="397">
        <v>0</v>
      </c>
      <c r="N25" s="404"/>
      <c r="O25" s="398">
        <f t="shared" si="2"/>
        <v>0</v>
      </c>
      <c r="P25" s="401">
        <f t="shared" si="5"/>
        <v>0</v>
      </c>
      <c r="Q25" s="409">
        <v>0</v>
      </c>
      <c r="R25" s="410">
        <v>0</v>
      </c>
      <c r="S25" s="411"/>
      <c r="T25" s="412">
        <f t="shared" si="7"/>
        <v>0</v>
      </c>
      <c r="U25" s="413"/>
      <c r="V25" s="409">
        <v>2567</v>
      </c>
      <c r="W25" s="408">
        <v>313</v>
      </c>
      <c r="X25" s="411"/>
      <c r="Y25" s="414">
        <f t="shared" si="3"/>
        <v>313</v>
      </c>
      <c r="Z25" s="413">
        <f t="shared" si="6"/>
        <v>12.193221659524736</v>
      </c>
    </row>
    <row r="26" spans="1:26" ht="15.75">
      <c r="A26" s="415" t="s">
        <v>15</v>
      </c>
      <c r="B26" s="397">
        <v>6845</v>
      </c>
      <c r="C26" s="397">
        <v>1472</v>
      </c>
      <c r="D26" s="416">
        <v>3727</v>
      </c>
      <c r="E26" s="417">
        <f t="shared" si="0"/>
        <v>5199</v>
      </c>
      <c r="F26" s="418">
        <f t="shared" si="4"/>
        <v>75.95325054784514</v>
      </c>
      <c r="G26" s="397">
        <v>15436</v>
      </c>
      <c r="H26" s="397">
        <v>11617</v>
      </c>
      <c r="I26" s="416">
        <v>19140</v>
      </c>
      <c r="J26" s="398">
        <f t="shared" si="1"/>
        <v>30757</v>
      </c>
      <c r="K26" s="418">
        <f>(J26*100)/G26</f>
        <v>199.25498833894792</v>
      </c>
      <c r="L26" s="397">
        <v>6845</v>
      </c>
      <c r="M26" s="397">
        <v>2294</v>
      </c>
      <c r="N26" s="416">
        <v>2150</v>
      </c>
      <c r="O26" s="398">
        <f t="shared" si="2"/>
        <v>4444</v>
      </c>
      <c r="P26" s="418">
        <f t="shared" si="5"/>
        <v>64.92330168005844</v>
      </c>
      <c r="Q26" s="402">
        <v>43447</v>
      </c>
      <c r="R26" s="403">
        <v>9406</v>
      </c>
      <c r="S26" s="419">
        <v>86</v>
      </c>
      <c r="T26" s="398">
        <f t="shared" si="7"/>
        <v>9492</v>
      </c>
      <c r="U26" s="418">
        <f>(T26*100)/Q26</f>
        <v>21.8473082146063</v>
      </c>
      <c r="V26" s="402">
        <v>19300</v>
      </c>
      <c r="W26" s="397">
        <v>3178</v>
      </c>
      <c r="X26" s="404">
        <v>6000</v>
      </c>
      <c r="Y26" s="405">
        <f t="shared" si="3"/>
        <v>9178</v>
      </c>
      <c r="Z26" s="401">
        <f t="shared" si="6"/>
        <v>47.55440414507772</v>
      </c>
    </row>
    <row r="27" spans="1:26" ht="16.5" thickBot="1">
      <c r="A27" s="420" t="s">
        <v>26</v>
      </c>
      <c r="B27" s="421">
        <f>SUM(B6:B26)</f>
        <v>41031</v>
      </c>
      <c r="C27" s="422">
        <f>SUM(C6:C26)</f>
        <v>3447</v>
      </c>
      <c r="D27" s="422">
        <f>SUM(D6:D26)</f>
        <v>43527</v>
      </c>
      <c r="E27" s="422">
        <f t="shared" si="0"/>
        <v>46974</v>
      </c>
      <c r="F27" s="423">
        <f t="shared" si="4"/>
        <v>114.48417050522775</v>
      </c>
      <c r="G27" s="421">
        <f>SUM(G6:G26)</f>
        <v>96684</v>
      </c>
      <c r="H27" s="422">
        <f>SUM(H6:H26)</f>
        <v>35872</v>
      </c>
      <c r="I27" s="422">
        <f>SUM(I6:I26)</f>
        <v>89438</v>
      </c>
      <c r="J27" s="422">
        <f>SUM(H27,I27)</f>
        <v>125310</v>
      </c>
      <c r="K27" s="423">
        <f>(J27*100)/G27</f>
        <v>129.60779446444087</v>
      </c>
      <c r="L27" s="421">
        <f>SUM(L6:L26)</f>
        <v>37590</v>
      </c>
      <c r="M27" s="422">
        <f>SUM(M6:M26)</f>
        <v>5738</v>
      </c>
      <c r="N27" s="422">
        <f>SUM(N6:N26)</f>
        <v>15601</v>
      </c>
      <c r="O27" s="422">
        <f>N27+M27</f>
        <v>21339</v>
      </c>
      <c r="P27" s="423">
        <f t="shared" si="5"/>
        <v>56.767757382282525</v>
      </c>
      <c r="Q27" s="421">
        <f>SUM(Q6:Q26)</f>
        <v>153685</v>
      </c>
      <c r="R27" s="422">
        <f>SUM(R6:R26)</f>
        <v>31783</v>
      </c>
      <c r="S27" s="422">
        <f>SUM(S6:S26)</f>
        <v>3118</v>
      </c>
      <c r="T27" s="422">
        <f>S27+R27</f>
        <v>34901</v>
      </c>
      <c r="U27" s="423">
        <f>(T27*100)/Q27</f>
        <v>22.70943813644793</v>
      </c>
      <c r="V27" s="421">
        <f>SUM(V6:V26)</f>
        <v>119514</v>
      </c>
      <c r="W27" s="422">
        <f>SUM(W6:W26)</f>
        <v>8784</v>
      </c>
      <c r="X27" s="422">
        <f>SUM(X6:X26)</f>
        <v>32991</v>
      </c>
      <c r="Y27" s="422">
        <f>X27+W27</f>
        <v>41775</v>
      </c>
      <c r="Z27" s="423">
        <f t="shared" si="6"/>
        <v>34.95406395903409</v>
      </c>
    </row>
    <row r="28" spans="1:26" ht="16.5" thickBot="1">
      <c r="A28" s="424" t="s">
        <v>115</v>
      </c>
      <c r="B28" s="425">
        <v>43252</v>
      </c>
      <c r="C28" s="426">
        <v>5014.4</v>
      </c>
      <c r="D28" s="426">
        <v>44246</v>
      </c>
      <c r="E28" s="426">
        <v>49260.4</v>
      </c>
      <c r="F28" s="427">
        <v>113.89161194858042</v>
      </c>
      <c r="G28" s="425">
        <v>97751</v>
      </c>
      <c r="H28" s="426">
        <v>34591.3</v>
      </c>
      <c r="I28" s="426">
        <v>111071</v>
      </c>
      <c r="J28" s="426">
        <v>145662.3</v>
      </c>
      <c r="K28" s="427">
        <v>149.01361622898997</v>
      </c>
      <c r="L28" s="428">
        <v>40690</v>
      </c>
      <c r="M28" s="429">
        <v>8167.7</v>
      </c>
      <c r="N28" s="430">
        <v>24278</v>
      </c>
      <c r="O28" s="426">
        <v>32445.7</v>
      </c>
      <c r="P28" s="427">
        <v>79.73875645121652</v>
      </c>
      <c r="Q28" s="431">
        <v>158665</v>
      </c>
      <c r="R28" s="426">
        <v>37438</v>
      </c>
      <c r="S28" s="430">
        <v>1771</v>
      </c>
      <c r="T28" s="426">
        <v>39209</v>
      </c>
      <c r="U28" s="432">
        <v>24.711814199728988</v>
      </c>
      <c r="V28" s="425">
        <v>144608</v>
      </c>
      <c r="W28" s="426">
        <v>14104.5</v>
      </c>
      <c r="X28" s="430">
        <v>0</v>
      </c>
      <c r="Y28" s="426">
        <v>14104.5</v>
      </c>
      <c r="Z28" s="432">
        <v>9.753609758796193</v>
      </c>
    </row>
  </sheetData>
  <sheetProtection selectLockedCells="1" selectUnlockedCells="1"/>
  <mergeCells count="9">
    <mergeCell ref="V4:Z4"/>
    <mergeCell ref="A4:A5"/>
    <mergeCell ref="B4:F4"/>
    <mergeCell ref="G4:K4"/>
    <mergeCell ref="L4:P4"/>
    <mergeCell ref="F3:G3"/>
    <mergeCell ref="N3:P3"/>
    <mergeCell ref="Q4:U4"/>
    <mergeCell ref="B2:M2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SheetLayoutView="100" zoomScalePageLayoutView="0" workbookViewId="0" topLeftCell="A1">
      <selection activeCell="M9" sqref="M9"/>
    </sheetView>
  </sheetViews>
  <sheetFormatPr defaultColWidth="9.00390625" defaultRowHeight="12.75"/>
  <cols>
    <col min="1" max="1" width="20.75390625" style="245" customWidth="1"/>
    <col min="2" max="2" width="10.375" style="245" bestFit="1" customWidth="1"/>
    <col min="3" max="3" width="8.625" style="245" customWidth="1"/>
    <col min="4" max="4" width="6.00390625" style="245" customWidth="1"/>
    <col min="5" max="5" width="8.625" style="245" customWidth="1"/>
    <col min="6" max="6" width="7.875" style="245" customWidth="1"/>
    <col min="7" max="7" width="5.625" style="245" customWidth="1"/>
    <col min="8" max="8" width="8.625" style="245" customWidth="1"/>
    <col min="9" max="9" width="6.75390625" style="245" customWidth="1"/>
    <col min="10" max="10" width="6.625" style="245" customWidth="1"/>
    <col min="11" max="11" width="7.00390625" style="245" customWidth="1"/>
    <col min="12" max="12" width="6.125" style="245" customWidth="1"/>
    <col min="13" max="13" width="6.25390625" style="245" customWidth="1"/>
    <col min="14" max="14" width="8.375" style="245" customWidth="1"/>
    <col min="15" max="15" width="6.125" style="245" customWidth="1"/>
    <col min="16" max="16" width="5.875" style="245" customWidth="1"/>
    <col min="17" max="18" width="9.125" style="245" hidden="1" customWidth="1"/>
    <col min="19" max="19" width="6.625" style="245" hidden="1" customWidth="1"/>
    <col min="20" max="20" width="6.875" style="245" customWidth="1"/>
    <col min="21" max="21" width="6.625" style="245" customWidth="1"/>
    <col min="22" max="22" width="5.75390625" style="245" customWidth="1"/>
    <col min="23" max="16384" width="9.125" style="245" customWidth="1"/>
  </cols>
  <sheetData>
    <row r="1" spans="1:16" ht="18.75">
      <c r="A1" s="610" t="s">
        <v>84</v>
      </c>
      <c r="B1" s="610"/>
      <c r="C1" s="610"/>
      <c r="D1" s="610"/>
      <c r="E1" s="610"/>
      <c r="F1" s="610"/>
      <c r="G1" s="610"/>
      <c r="H1" s="610"/>
      <c r="I1" s="610"/>
      <c r="J1" s="610"/>
      <c r="K1" s="244"/>
      <c r="L1" s="244"/>
      <c r="M1" s="244"/>
      <c r="N1" s="611">
        <v>43703</v>
      </c>
      <c r="O1" s="612"/>
      <c r="P1" s="612"/>
    </row>
    <row r="2" spans="1:16" ht="16.5" thickBot="1">
      <c r="A2" s="246"/>
      <c r="B2" s="246"/>
      <c r="C2" s="246"/>
      <c r="D2" s="246"/>
      <c r="E2" s="247"/>
      <c r="F2" s="246"/>
      <c r="G2" s="246"/>
      <c r="H2" s="246"/>
      <c r="I2" s="246"/>
      <c r="J2" s="246"/>
      <c r="K2" s="246"/>
      <c r="L2" s="246"/>
      <c r="M2" s="246"/>
      <c r="N2" s="248"/>
      <c r="O2" s="248"/>
      <c r="P2" s="248"/>
    </row>
    <row r="3" spans="1:22" ht="27" customHeight="1">
      <c r="A3" s="613" t="s">
        <v>17</v>
      </c>
      <c r="B3" s="615" t="s">
        <v>85</v>
      </c>
      <c r="C3" s="616"/>
      <c r="D3" s="617"/>
      <c r="E3" s="607" t="s">
        <v>46</v>
      </c>
      <c r="F3" s="608"/>
      <c r="G3" s="609"/>
      <c r="H3" s="618" t="s">
        <v>47</v>
      </c>
      <c r="I3" s="608"/>
      <c r="J3" s="619"/>
      <c r="K3" s="607" t="s">
        <v>86</v>
      </c>
      <c r="L3" s="608"/>
      <c r="M3" s="609"/>
      <c r="N3" s="607" t="s">
        <v>27</v>
      </c>
      <c r="O3" s="608"/>
      <c r="P3" s="609"/>
      <c r="Q3" s="607" t="s">
        <v>87</v>
      </c>
      <c r="R3" s="608"/>
      <c r="S3" s="609"/>
      <c r="T3" s="607" t="s">
        <v>87</v>
      </c>
      <c r="U3" s="608"/>
      <c r="V3" s="609"/>
    </row>
    <row r="4" spans="1:22" ht="80.25" customHeight="1" thickBot="1">
      <c r="A4" s="614"/>
      <c r="B4" s="279" t="s">
        <v>88</v>
      </c>
      <c r="C4" s="259" t="s">
        <v>89</v>
      </c>
      <c r="D4" s="260" t="s">
        <v>1</v>
      </c>
      <c r="E4" s="279" t="s">
        <v>88</v>
      </c>
      <c r="F4" s="259" t="s">
        <v>89</v>
      </c>
      <c r="G4" s="260" t="s">
        <v>1</v>
      </c>
      <c r="H4" s="277" t="s">
        <v>88</v>
      </c>
      <c r="I4" s="259" t="s">
        <v>89</v>
      </c>
      <c r="J4" s="300" t="s">
        <v>1</v>
      </c>
      <c r="K4" s="279" t="s">
        <v>88</v>
      </c>
      <c r="L4" s="259" t="s">
        <v>89</v>
      </c>
      <c r="M4" s="260" t="s">
        <v>1</v>
      </c>
      <c r="N4" s="279" t="s">
        <v>88</v>
      </c>
      <c r="O4" s="259" t="s">
        <v>89</v>
      </c>
      <c r="P4" s="260" t="s">
        <v>1</v>
      </c>
      <c r="Q4" s="279" t="s">
        <v>88</v>
      </c>
      <c r="R4" s="259" t="s">
        <v>89</v>
      </c>
      <c r="S4" s="260" t="s">
        <v>1</v>
      </c>
      <c r="T4" s="279" t="s">
        <v>88</v>
      </c>
      <c r="U4" s="259" t="s">
        <v>89</v>
      </c>
      <c r="V4" s="260" t="s">
        <v>1</v>
      </c>
    </row>
    <row r="5" spans="1:22" ht="15.75">
      <c r="A5" s="273" t="s">
        <v>2</v>
      </c>
      <c r="B5" s="280">
        <f>E5+H5+K5</f>
        <v>325</v>
      </c>
      <c r="C5" s="251">
        <f aca="true" t="shared" si="0" ref="B5:C25">F5+I5+L5</f>
        <v>0</v>
      </c>
      <c r="D5" s="282">
        <f>C5/B5*100</f>
        <v>0</v>
      </c>
      <c r="E5" s="291">
        <v>325</v>
      </c>
      <c r="F5" s="255"/>
      <c r="G5" s="292"/>
      <c r="H5" s="287">
        <v>0</v>
      </c>
      <c r="I5" s="256"/>
      <c r="J5" s="301"/>
      <c r="K5" s="304">
        <v>0</v>
      </c>
      <c r="L5" s="367"/>
      <c r="M5" s="305"/>
      <c r="N5" s="291">
        <v>150</v>
      </c>
      <c r="O5" s="256"/>
      <c r="P5" s="305"/>
      <c r="Q5" s="317"/>
      <c r="R5" s="257"/>
      <c r="S5" s="258"/>
      <c r="T5" s="291"/>
      <c r="U5" s="256"/>
      <c r="V5" s="305"/>
    </row>
    <row r="6" spans="1:22" ht="15.75">
      <c r="A6" s="274" t="s">
        <v>79</v>
      </c>
      <c r="B6" s="281">
        <f>E6+H6+K6</f>
        <v>2520</v>
      </c>
      <c r="C6" s="251">
        <f t="shared" si="0"/>
        <v>732</v>
      </c>
      <c r="D6" s="282">
        <f>C6/B6*100</f>
        <v>29.04761904761905</v>
      </c>
      <c r="E6" s="293">
        <v>2520</v>
      </c>
      <c r="F6" s="252">
        <v>642</v>
      </c>
      <c r="G6" s="327">
        <f>F6/E6*100</f>
        <v>25.476190476190474</v>
      </c>
      <c r="H6" s="288">
        <v>0</v>
      </c>
      <c r="I6" s="249">
        <v>90</v>
      </c>
      <c r="J6" s="302"/>
      <c r="K6" s="293">
        <v>0</v>
      </c>
      <c r="L6" s="368"/>
      <c r="M6" s="294"/>
      <c r="N6" s="309">
        <v>2520</v>
      </c>
      <c r="O6" s="249">
        <v>673</v>
      </c>
      <c r="P6" s="331">
        <f>O6/N6*100</f>
        <v>26.706349206349206</v>
      </c>
      <c r="Q6" s="318"/>
      <c r="R6" s="250"/>
      <c r="S6" s="254"/>
      <c r="T6" s="309"/>
      <c r="U6" s="249"/>
      <c r="V6" s="310"/>
    </row>
    <row r="7" spans="1:22" ht="15.75">
      <c r="A7" s="274" t="s">
        <v>80</v>
      </c>
      <c r="B7" s="281">
        <f t="shared" si="0"/>
        <v>9785</v>
      </c>
      <c r="C7" s="251">
        <f t="shared" si="0"/>
        <v>919</v>
      </c>
      <c r="D7" s="282">
        <f>C7/B7*100</f>
        <v>9.391926417986713</v>
      </c>
      <c r="E7" s="293">
        <v>8485</v>
      </c>
      <c r="F7" s="252">
        <v>100</v>
      </c>
      <c r="G7" s="327"/>
      <c r="H7" s="288">
        <v>1300</v>
      </c>
      <c r="I7" s="249">
        <v>819</v>
      </c>
      <c r="J7" s="302">
        <f>I7/H7*100</f>
        <v>63</v>
      </c>
      <c r="K7" s="293">
        <v>0</v>
      </c>
      <c r="L7" s="368"/>
      <c r="M7" s="306"/>
      <c r="N7" s="311">
        <v>0</v>
      </c>
      <c r="O7" s="253"/>
      <c r="P7" s="331"/>
      <c r="Q7" s="318"/>
      <c r="R7" s="250"/>
      <c r="S7" s="254"/>
      <c r="T7" s="311"/>
      <c r="U7" s="253"/>
      <c r="V7" s="306"/>
    </row>
    <row r="8" spans="1:22" ht="15.75">
      <c r="A8" s="274" t="s">
        <v>3</v>
      </c>
      <c r="B8" s="281">
        <f t="shared" si="0"/>
        <v>2630</v>
      </c>
      <c r="C8" s="251">
        <f t="shared" si="0"/>
        <v>600</v>
      </c>
      <c r="D8" s="282">
        <f>C8/B8*100</f>
        <v>22.813688212927758</v>
      </c>
      <c r="E8" s="293">
        <v>2245</v>
      </c>
      <c r="F8" s="252">
        <v>250</v>
      </c>
      <c r="G8" s="327">
        <f aca="true" t="shared" si="1" ref="G8:G13">F8/E8*100</f>
        <v>11.1358574610245</v>
      </c>
      <c r="H8" s="288">
        <v>305</v>
      </c>
      <c r="I8" s="249">
        <v>270</v>
      </c>
      <c r="J8" s="302">
        <f>I8/H8*100</f>
        <v>88.52459016393442</v>
      </c>
      <c r="K8" s="304">
        <v>80</v>
      </c>
      <c r="L8" s="368">
        <v>80</v>
      </c>
      <c r="M8" s="294">
        <f>L8/K8*100</f>
        <v>100</v>
      </c>
      <c r="N8" s="311">
        <v>0</v>
      </c>
      <c r="O8" s="253"/>
      <c r="P8" s="331"/>
      <c r="Q8" s="318"/>
      <c r="R8" s="250"/>
      <c r="S8" s="254"/>
      <c r="T8" s="311"/>
      <c r="U8" s="253"/>
      <c r="V8" s="306"/>
    </row>
    <row r="9" spans="1:22" s="20" customFormat="1" ht="15.75">
      <c r="A9" s="274" t="s">
        <v>4</v>
      </c>
      <c r="B9" s="323">
        <f t="shared" si="0"/>
        <v>12480</v>
      </c>
      <c r="C9" s="324">
        <f t="shared" si="0"/>
        <v>280</v>
      </c>
      <c r="D9" s="325">
        <f aca="true" t="shared" si="2" ref="D9:D25">C9/B9*100</f>
        <v>2.2435897435897436</v>
      </c>
      <c r="E9" s="172">
        <v>12480</v>
      </c>
      <c r="F9" s="326">
        <v>80</v>
      </c>
      <c r="G9" s="327">
        <f t="shared" si="1"/>
        <v>0.641025641025641</v>
      </c>
      <c r="H9" s="328">
        <v>0</v>
      </c>
      <c r="I9" s="329">
        <v>200</v>
      </c>
      <c r="J9" s="330"/>
      <c r="K9" s="172">
        <v>0</v>
      </c>
      <c r="L9" s="369"/>
      <c r="M9" s="331"/>
      <c r="N9" s="332">
        <v>1500</v>
      </c>
      <c r="O9" s="333">
        <v>759</v>
      </c>
      <c r="P9" s="331">
        <f>O9/N9*100</f>
        <v>50.6</v>
      </c>
      <c r="Q9" s="334"/>
      <c r="R9" s="209"/>
      <c r="S9" s="335"/>
      <c r="T9" s="332"/>
      <c r="U9" s="333"/>
      <c r="V9" s="331"/>
    </row>
    <row r="10" spans="1:22" s="20" customFormat="1" ht="15.75">
      <c r="A10" s="274" t="s">
        <v>90</v>
      </c>
      <c r="B10" s="323">
        <f t="shared" si="0"/>
        <v>15209</v>
      </c>
      <c r="C10" s="324">
        <f t="shared" si="0"/>
        <v>1640</v>
      </c>
      <c r="D10" s="325">
        <f t="shared" si="2"/>
        <v>10.783088960483923</v>
      </c>
      <c r="E10" s="172">
        <v>14302</v>
      </c>
      <c r="F10" s="326">
        <v>600</v>
      </c>
      <c r="G10" s="327">
        <f t="shared" si="1"/>
        <v>4.1952174521046</v>
      </c>
      <c r="H10" s="328">
        <v>907</v>
      </c>
      <c r="I10" s="329">
        <v>1040</v>
      </c>
      <c r="J10" s="330">
        <f>I10/H10*100</f>
        <v>114.66372657111357</v>
      </c>
      <c r="K10" s="172">
        <v>0</v>
      </c>
      <c r="L10" s="369"/>
      <c r="M10" s="331"/>
      <c r="N10" s="332">
        <v>0</v>
      </c>
      <c r="O10" s="333"/>
      <c r="P10" s="331"/>
      <c r="Q10" s="334"/>
      <c r="R10" s="209"/>
      <c r="S10" s="335"/>
      <c r="T10" s="332"/>
      <c r="U10" s="333"/>
      <c r="V10" s="331"/>
    </row>
    <row r="11" spans="1:22" s="20" customFormat="1" ht="15.75">
      <c r="A11" s="274" t="s">
        <v>5</v>
      </c>
      <c r="B11" s="323">
        <f t="shared" si="0"/>
        <v>20548</v>
      </c>
      <c r="C11" s="324">
        <f t="shared" si="0"/>
        <v>8234</v>
      </c>
      <c r="D11" s="325">
        <f t="shared" si="2"/>
        <v>40.072026474596065</v>
      </c>
      <c r="E11" s="172">
        <v>20548</v>
      </c>
      <c r="F11" s="326">
        <v>8165</v>
      </c>
      <c r="G11" s="327">
        <f t="shared" si="1"/>
        <v>39.73622737006035</v>
      </c>
      <c r="H11" s="328">
        <v>0</v>
      </c>
      <c r="I11" s="329">
        <v>69</v>
      </c>
      <c r="J11" s="330"/>
      <c r="K11" s="336">
        <v>0</v>
      </c>
      <c r="L11" s="369"/>
      <c r="M11" s="331"/>
      <c r="N11" s="332">
        <v>0</v>
      </c>
      <c r="O11" s="333"/>
      <c r="P11" s="331"/>
      <c r="Q11" s="334"/>
      <c r="R11" s="209"/>
      <c r="S11" s="335"/>
      <c r="T11" s="332"/>
      <c r="U11" s="333"/>
      <c r="V11" s="331"/>
    </row>
    <row r="12" spans="1:22" s="20" customFormat="1" ht="15.75">
      <c r="A12" s="274" t="s">
        <v>6</v>
      </c>
      <c r="B12" s="323">
        <f t="shared" si="0"/>
        <v>41583</v>
      </c>
      <c r="C12" s="324">
        <f t="shared" si="0"/>
        <v>3746</v>
      </c>
      <c r="D12" s="325">
        <f t="shared" si="2"/>
        <v>9.008489046004376</v>
      </c>
      <c r="E12" s="172">
        <v>39515</v>
      </c>
      <c r="F12" s="326">
        <v>2356</v>
      </c>
      <c r="G12" s="327">
        <f t="shared" si="1"/>
        <v>5.962292800202454</v>
      </c>
      <c r="H12" s="328">
        <v>2068</v>
      </c>
      <c r="I12" s="329">
        <v>1390</v>
      </c>
      <c r="J12" s="330">
        <f>I12/H12*100</f>
        <v>67.2147001934236</v>
      </c>
      <c r="K12" s="172">
        <v>0</v>
      </c>
      <c r="L12" s="369"/>
      <c r="M12" s="331"/>
      <c r="N12" s="332">
        <v>0</v>
      </c>
      <c r="O12" s="333"/>
      <c r="P12" s="331"/>
      <c r="Q12" s="334"/>
      <c r="R12" s="209"/>
      <c r="S12" s="335"/>
      <c r="T12" s="332"/>
      <c r="U12" s="333"/>
      <c r="V12" s="331"/>
    </row>
    <row r="13" spans="1:22" s="20" customFormat="1" ht="15.75">
      <c r="A13" s="274" t="s">
        <v>7</v>
      </c>
      <c r="B13" s="323">
        <f t="shared" si="0"/>
        <v>12886</v>
      </c>
      <c r="C13" s="324">
        <f t="shared" si="0"/>
        <v>1380</v>
      </c>
      <c r="D13" s="325">
        <f t="shared" si="2"/>
        <v>10.709296911376688</v>
      </c>
      <c r="E13" s="172">
        <v>12456</v>
      </c>
      <c r="F13" s="326">
        <v>1130</v>
      </c>
      <c r="G13" s="327">
        <f t="shared" si="1"/>
        <v>9.071933204881182</v>
      </c>
      <c r="H13" s="328">
        <v>430</v>
      </c>
      <c r="I13" s="329">
        <v>250</v>
      </c>
      <c r="J13" s="330">
        <f>I13/H13*100</f>
        <v>58.139534883720934</v>
      </c>
      <c r="K13" s="172">
        <v>0</v>
      </c>
      <c r="L13" s="369"/>
      <c r="M13" s="331"/>
      <c r="N13" s="332">
        <v>0</v>
      </c>
      <c r="O13" s="333"/>
      <c r="P13" s="331"/>
      <c r="Q13" s="334"/>
      <c r="R13" s="209"/>
      <c r="S13" s="335"/>
      <c r="T13" s="332"/>
      <c r="U13" s="333"/>
      <c r="V13" s="331"/>
    </row>
    <row r="14" spans="1:22" s="20" customFormat="1" ht="15.75">
      <c r="A14" s="274" t="s">
        <v>8</v>
      </c>
      <c r="B14" s="323">
        <f t="shared" si="0"/>
        <v>13443</v>
      </c>
      <c r="C14" s="324">
        <f t="shared" si="0"/>
        <v>1619</v>
      </c>
      <c r="D14" s="325">
        <f t="shared" si="2"/>
        <v>12.04344268392472</v>
      </c>
      <c r="E14" s="172">
        <v>13443</v>
      </c>
      <c r="F14" s="326">
        <v>1497</v>
      </c>
      <c r="G14" s="327">
        <f aca="true" t="shared" si="3" ref="G14:G20">F14/E14*100</f>
        <v>11.135907163579558</v>
      </c>
      <c r="H14" s="328">
        <v>0</v>
      </c>
      <c r="I14" s="329">
        <v>122</v>
      </c>
      <c r="J14" s="330"/>
      <c r="K14" s="336">
        <v>0</v>
      </c>
      <c r="L14" s="369"/>
      <c r="M14" s="331"/>
      <c r="N14" s="332">
        <v>0</v>
      </c>
      <c r="O14" s="333"/>
      <c r="P14" s="331"/>
      <c r="Q14" s="334"/>
      <c r="R14" s="209"/>
      <c r="S14" s="335"/>
      <c r="T14" s="332"/>
      <c r="U14" s="333"/>
      <c r="V14" s="331"/>
    </row>
    <row r="15" spans="1:22" s="20" customFormat="1" ht="15.75">
      <c r="A15" s="274" t="s">
        <v>9</v>
      </c>
      <c r="B15" s="323">
        <f t="shared" si="0"/>
        <v>10270</v>
      </c>
      <c r="C15" s="324">
        <f t="shared" si="0"/>
        <v>2311</v>
      </c>
      <c r="D15" s="325">
        <f t="shared" si="2"/>
        <v>22.50243427458617</v>
      </c>
      <c r="E15" s="172">
        <v>9670</v>
      </c>
      <c r="F15" s="326">
        <v>1125</v>
      </c>
      <c r="G15" s="327">
        <f t="shared" si="3"/>
        <v>11.633919338159256</v>
      </c>
      <c r="H15" s="328">
        <v>600</v>
      </c>
      <c r="I15" s="329">
        <v>1186</v>
      </c>
      <c r="J15" s="330">
        <f>I15/H15*100</f>
        <v>197.66666666666666</v>
      </c>
      <c r="K15" s="172">
        <v>0</v>
      </c>
      <c r="L15" s="369"/>
      <c r="M15" s="331"/>
      <c r="N15" s="332">
        <v>0</v>
      </c>
      <c r="O15" s="333"/>
      <c r="P15" s="331"/>
      <c r="Q15" s="334"/>
      <c r="R15" s="209"/>
      <c r="S15" s="335"/>
      <c r="T15" s="332"/>
      <c r="U15" s="333"/>
      <c r="V15" s="331"/>
    </row>
    <row r="16" spans="1:22" s="20" customFormat="1" ht="15.75">
      <c r="A16" s="274" t="s">
        <v>10</v>
      </c>
      <c r="B16" s="323">
        <f t="shared" si="0"/>
        <v>7030</v>
      </c>
      <c r="C16" s="324">
        <f t="shared" si="0"/>
        <v>3020</v>
      </c>
      <c r="D16" s="325">
        <f t="shared" si="2"/>
        <v>42.95874822190612</v>
      </c>
      <c r="E16" s="172">
        <v>6830</v>
      </c>
      <c r="F16" s="326">
        <v>2080</v>
      </c>
      <c r="G16" s="327">
        <f t="shared" si="3"/>
        <v>30.45387994143485</v>
      </c>
      <c r="H16" s="328">
        <v>200</v>
      </c>
      <c r="I16" s="329">
        <v>870</v>
      </c>
      <c r="J16" s="330">
        <f>I16/H16*100</f>
        <v>434.99999999999994</v>
      </c>
      <c r="K16" s="172">
        <v>0</v>
      </c>
      <c r="L16" s="369">
        <v>70</v>
      </c>
      <c r="M16" s="327"/>
      <c r="N16" s="332">
        <v>0</v>
      </c>
      <c r="O16" s="333"/>
      <c r="P16" s="331"/>
      <c r="Q16" s="334"/>
      <c r="R16" s="209"/>
      <c r="S16" s="335"/>
      <c r="T16" s="332"/>
      <c r="U16" s="333"/>
      <c r="V16" s="331"/>
    </row>
    <row r="17" spans="1:22" s="20" customFormat="1" ht="15.75">
      <c r="A17" s="274" t="s">
        <v>81</v>
      </c>
      <c r="B17" s="337">
        <f t="shared" si="0"/>
        <v>14782</v>
      </c>
      <c r="C17" s="324">
        <f t="shared" si="0"/>
        <v>4157</v>
      </c>
      <c r="D17" s="325">
        <f t="shared" si="2"/>
        <v>28.122040319307267</v>
      </c>
      <c r="E17" s="172">
        <v>14782</v>
      </c>
      <c r="F17" s="326">
        <v>4157</v>
      </c>
      <c r="G17" s="327">
        <f t="shared" si="3"/>
        <v>28.122040319307267</v>
      </c>
      <c r="H17" s="328">
        <v>0</v>
      </c>
      <c r="I17" s="329"/>
      <c r="J17" s="330"/>
      <c r="K17" s="336">
        <v>0</v>
      </c>
      <c r="L17" s="369"/>
      <c r="M17" s="327"/>
      <c r="N17" s="332">
        <v>0</v>
      </c>
      <c r="O17" s="333"/>
      <c r="P17" s="331"/>
      <c r="Q17" s="334"/>
      <c r="R17" s="209"/>
      <c r="S17" s="335"/>
      <c r="T17" s="332"/>
      <c r="U17" s="333"/>
      <c r="V17" s="331"/>
    </row>
    <row r="18" spans="1:22" s="20" customFormat="1" ht="15.75">
      <c r="A18" s="274" t="s">
        <v>11</v>
      </c>
      <c r="B18" s="323">
        <f t="shared" si="0"/>
        <v>4023</v>
      </c>
      <c r="C18" s="324">
        <f t="shared" si="0"/>
        <v>1098</v>
      </c>
      <c r="D18" s="325">
        <f t="shared" si="2"/>
        <v>27.293064876957494</v>
      </c>
      <c r="E18" s="172">
        <v>3993</v>
      </c>
      <c r="F18" s="326">
        <v>1008</v>
      </c>
      <c r="G18" s="327">
        <f t="shared" si="3"/>
        <v>25.244177310293015</v>
      </c>
      <c r="H18" s="328">
        <v>0</v>
      </c>
      <c r="I18" s="329">
        <v>90</v>
      </c>
      <c r="J18" s="330"/>
      <c r="K18" s="172">
        <v>30</v>
      </c>
      <c r="L18" s="369"/>
      <c r="M18" s="331"/>
      <c r="N18" s="332">
        <v>0</v>
      </c>
      <c r="O18" s="333"/>
      <c r="P18" s="331"/>
      <c r="Q18" s="334"/>
      <c r="R18" s="209"/>
      <c r="S18" s="335"/>
      <c r="T18" s="332"/>
      <c r="U18" s="333"/>
      <c r="V18" s="331"/>
    </row>
    <row r="19" spans="1:22" s="20" customFormat="1" ht="15.75">
      <c r="A19" s="274" t="s">
        <v>12</v>
      </c>
      <c r="B19" s="323">
        <f t="shared" si="0"/>
        <v>10510</v>
      </c>
      <c r="C19" s="324">
        <f t="shared" si="0"/>
        <v>2013</v>
      </c>
      <c r="D19" s="325">
        <f t="shared" si="2"/>
        <v>19.153187440532825</v>
      </c>
      <c r="E19" s="172">
        <v>8660</v>
      </c>
      <c r="F19" s="326">
        <v>1291</v>
      </c>
      <c r="G19" s="327">
        <f t="shared" si="3"/>
        <v>14.907621247113164</v>
      </c>
      <c r="H19" s="328">
        <v>1850</v>
      </c>
      <c r="I19" s="329">
        <v>602</v>
      </c>
      <c r="J19" s="330">
        <f>I19/H19*100</f>
        <v>32.54054054054054</v>
      </c>
      <c r="K19" s="172">
        <v>0</v>
      </c>
      <c r="L19" s="369">
        <v>120</v>
      </c>
      <c r="M19" s="327"/>
      <c r="N19" s="332">
        <v>450</v>
      </c>
      <c r="O19" s="333"/>
      <c r="P19" s="331"/>
      <c r="Q19" s="334"/>
      <c r="R19" s="209"/>
      <c r="S19" s="335"/>
      <c r="T19" s="332"/>
      <c r="U19" s="333"/>
      <c r="V19" s="331"/>
    </row>
    <row r="20" spans="1:22" s="20" customFormat="1" ht="15.75">
      <c r="A20" s="274" t="s">
        <v>91</v>
      </c>
      <c r="B20" s="323">
        <f t="shared" si="0"/>
        <v>15472</v>
      </c>
      <c r="C20" s="324">
        <f t="shared" si="0"/>
        <v>469</v>
      </c>
      <c r="D20" s="325">
        <f t="shared" si="2"/>
        <v>3.031282316442606</v>
      </c>
      <c r="E20" s="172">
        <v>15297</v>
      </c>
      <c r="F20" s="326">
        <v>315</v>
      </c>
      <c r="G20" s="327">
        <f t="shared" si="3"/>
        <v>2.0592272994704843</v>
      </c>
      <c r="H20" s="328">
        <v>175</v>
      </c>
      <c r="I20" s="329">
        <v>154</v>
      </c>
      <c r="J20" s="330">
        <f>I20/H20*100</f>
        <v>88</v>
      </c>
      <c r="K20" s="336">
        <v>0</v>
      </c>
      <c r="L20" s="369"/>
      <c r="M20" s="331"/>
      <c r="N20" s="332">
        <v>0</v>
      </c>
      <c r="O20" s="333"/>
      <c r="P20" s="331"/>
      <c r="Q20" s="334"/>
      <c r="R20" s="209"/>
      <c r="S20" s="335"/>
      <c r="T20" s="332"/>
      <c r="U20" s="333"/>
      <c r="V20" s="331"/>
    </row>
    <row r="21" spans="1:22" s="20" customFormat="1" ht="17.25" customHeight="1">
      <c r="A21" s="274" t="s">
        <v>82</v>
      </c>
      <c r="B21" s="323">
        <f t="shared" si="0"/>
        <v>21104</v>
      </c>
      <c r="C21" s="324">
        <f t="shared" si="0"/>
        <v>11000</v>
      </c>
      <c r="D21" s="325">
        <f t="shared" si="2"/>
        <v>52.122820318423045</v>
      </c>
      <c r="E21" s="172">
        <v>21104</v>
      </c>
      <c r="F21" s="326">
        <v>11000</v>
      </c>
      <c r="G21" s="327">
        <f aca="true" t="shared" si="4" ref="G21:G26">F21/E21*100</f>
        <v>52.122820318423045</v>
      </c>
      <c r="H21" s="328">
        <v>0</v>
      </c>
      <c r="I21" s="329"/>
      <c r="J21" s="338"/>
      <c r="K21" s="172">
        <v>0</v>
      </c>
      <c r="L21" s="369"/>
      <c r="M21" s="327"/>
      <c r="N21" s="332">
        <v>0</v>
      </c>
      <c r="O21" s="333"/>
      <c r="P21" s="331"/>
      <c r="Q21" s="334"/>
      <c r="R21" s="209"/>
      <c r="S21" s="335"/>
      <c r="T21" s="332"/>
      <c r="U21" s="333"/>
      <c r="V21" s="331"/>
    </row>
    <row r="22" spans="1:22" s="20" customFormat="1" ht="15.75">
      <c r="A22" s="274" t="s">
        <v>13</v>
      </c>
      <c r="B22" s="323">
        <f t="shared" si="0"/>
        <v>7294</v>
      </c>
      <c r="C22" s="324">
        <f t="shared" si="0"/>
        <v>1330</v>
      </c>
      <c r="D22" s="325">
        <f t="shared" si="2"/>
        <v>18.234165067178505</v>
      </c>
      <c r="E22" s="172">
        <v>6764</v>
      </c>
      <c r="F22" s="326">
        <v>610</v>
      </c>
      <c r="G22" s="327">
        <f t="shared" si="4"/>
        <v>9.01833234772324</v>
      </c>
      <c r="H22" s="328">
        <v>530</v>
      </c>
      <c r="I22" s="329">
        <v>720</v>
      </c>
      <c r="J22" s="338">
        <f>I22/H22*100</f>
        <v>135.8490566037736</v>
      </c>
      <c r="K22" s="172">
        <v>0</v>
      </c>
      <c r="L22" s="369"/>
      <c r="M22" s="331"/>
      <c r="N22" s="149">
        <v>0</v>
      </c>
      <c r="O22" s="329"/>
      <c r="P22" s="331"/>
      <c r="Q22" s="334"/>
      <c r="R22" s="209"/>
      <c r="S22" s="335"/>
      <c r="T22" s="149"/>
      <c r="U22" s="329"/>
      <c r="V22" s="331"/>
    </row>
    <row r="23" spans="1:22" s="20" customFormat="1" ht="15.75">
      <c r="A23" s="274" t="s">
        <v>14</v>
      </c>
      <c r="B23" s="323">
        <f t="shared" si="0"/>
        <v>18000</v>
      </c>
      <c r="C23" s="324">
        <f t="shared" si="0"/>
        <v>4765</v>
      </c>
      <c r="D23" s="325">
        <f t="shared" si="2"/>
        <v>26.472222222222225</v>
      </c>
      <c r="E23" s="172">
        <v>17250</v>
      </c>
      <c r="F23" s="326">
        <v>3945</v>
      </c>
      <c r="G23" s="327">
        <f t="shared" si="4"/>
        <v>22.869565217391305</v>
      </c>
      <c r="H23" s="328">
        <v>750</v>
      </c>
      <c r="I23" s="329">
        <v>820</v>
      </c>
      <c r="J23" s="338">
        <f>I23/H23*100</f>
        <v>109.33333333333333</v>
      </c>
      <c r="K23" s="336">
        <v>0</v>
      </c>
      <c r="L23" s="369"/>
      <c r="M23" s="331"/>
      <c r="N23" s="149">
        <v>0</v>
      </c>
      <c r="O23" s="329"/>
      <c r="P23" s="331"/>
      <c r="Q23" s="334"/>
      <c r="R23" s="209"/>
      <c r="S23" s="335"/>
      <c r="T23" s="149"/>
      <c r="U23" s="329">
        <v>100</v>
      </c>
      <c r="V23" s="331"/>
    </row>
    <row r="24" spans="1:22" ht="15.75">
      <c r="A24" s="274" t="s">
        <v>83</v>
      </c>
      <c r="B24" s="281">
        <f t="shared" si="0"/>
        <v>16330</v>
      </c>
      <c r="C24" s="251">
        <f t="shared" si="0"/>
        <v>1135</v>
      </c>
      <c r="D24" s="282">
        <f t="shared" si="2"/>
        <v>6.950398040416411</v>
      </c>
      <c r="E24" s="293">
        <v>16330</v>
      </c>
      <c r="F24" s="252">
        <v>1135</v>
      </c>
      <c r="G24" s="327">
        <f t="shared" si="4"/>
        <v>6.950398040416411</v>
      </c>
      <c r="H24" s="288">
        <v>0</v>
      </c>
      <c r="I24" s="249"/>
      <c r="J24" s="338"/>
      <c r="K24" s="293">
        <v>0</v>
      </c>
      <c r="L24" s="368"/>
      <c r="M24" s="306"/>
      <c r="N24" s="312">
        <v>0</v>
      </c>
      <c r="O24" s="249"/>
      <c r="P24" s="306"/>
      <c r="Q24" s="318"/>
      <c r="R24" s="250"/>
      <c r="S24" s="254"/>
      <c r="T24" s="312"/>
      <c r="U24" s="249"/>
      <c r="V24" s="306"/>
    </row>
    <row r="25" spans="1:22" ht="16.5" thickBot="1">
      <c r="A25" s="275" t="s">
        <v>15</v>
      </c>
      <c r="B25" s="283">
        <f t="shared" si="0"/>
        <v>28918</v>
      </c>
      <c r="C25" s="251">
        <f t="shared" si="0"/>
        <v>2158</v>
      </c>
      <c r="D25" s="282">
        <f t="shared" si="2"/>
        <v>7.462480116190608</v>
      </c>
      <c r="E25" s="295">
        <v>26349</v>
      </c>
      <c r="F25" s="261">
        <v>1658</v>
      </c>
      <c r="G25" s="294">
        <f t="shared" si="4"/>
        <v>6.29245891684694</v>
      </c>
      <c r="H25" s="289">
        <v>2569</v>
      </c>
      <c r="I25" s="262">
        <v>500</v>
      </c>
      <c r="J25" s="338">
        <f>I25/H25*100</f>
        <v>19.46282600233554</v>
      </c>
      <c r="K25" s="293">
        <v>0</v>
      </c>
      <c r="L25" s="370"/>
      <c r="M25" s="296"/>
      <c r="N25" s="313">
        <v>200</v>
      </c>
      <c r="O25" s="262"/>
      <c r="P25" s="314"/>
      <c r="Q25" s="319"/>
      <c r="R25" s="263"/>
      <c r="S25" s="264"/>
      <c r="T25" s="313"/>
      <c r="U25" s="262"/>
      <c r="V25" s="314"/>
    </row>
    <row r="26" spans="1:22" ht="16.5" thickBot="1">
      <c r="A26" s="276" t="s">
        <v>78</v>
      </c>
      <c r="B26" s="284">
        <f>SUM(E26,H26,K26)</f>
        <v>285142</v>
      </c>
      <c r="C26" s="269">
        <f>SUM(C6:C25)</f>
        <v>52606</v>
      </c>
      <c r="D26" s="371">
        <f>C26/B26*100</f>
        <v>18.449053454068498</v>
      </c>
      <c r="E26" s="297">
        <f>SUM(E5:E25)</f>
        <v>273348</v>
      </c>
      <c r="F26" s="270">
        <f>SUM(F6:F25)</f>
        <v>43144</v>
      </c>
      <c r="G26" s="307">
        <f t="shared" si="4"/>
        <v>15.783543322065647</v>
      </c>
      <c r="H26" s="290">
        <f>SUM(H5:H25)</f>
        <v>11684</v>
      </c>
      <c r="I26" s="270">
        <f>SUM(I6:I25)</f>
        <v>9192</v>
      </c>
      <c r="J26" s="372">
        <f>I26/H26*100</f>
        <v>78.67168777815816</v>
      </c>
      <c r="K26" s="297">
        <f>SUM(K5:K25)</f>
        <v>110</v>
      </c>
      <c r="L26" s="270">
        <f>SUM(L6:L25)</f>
        <v>270</v>
      </c>
      <c r="M26" s="373">
        <f>L26/K26*100</f>
        <v>245.45454545454547</v>
      </c>
      <c r="N26" s="315">
        <f>SUM(N5:N25)</f>
        <v>4820</v>
      </c>
      <c r="O26" s="270">
        <f>SUM(O6:O25)</f>
        <v>1432</v>
      </c>
      <c r="P26" s="316">
        <f>O26/N26*100</f>
        <v>29.70954356846473</v>
      </c>
      <c r="Q26" s="297">
        <f>SUM(Q5:Q25)</f>
        <v>0</v>
      </c>
      <c r="R26" s="271">
        <f>SUM(R5:R25)</f>
        <v>0</v>
      </c>
      <c r="S26" s="272">
        <v>0</v>
      </c>
      <c r="T26" s="315">
        <f>SUM(T5:T25)</f>
        <v>0</v>
      </c>
      <c r="U26" s="360">
        <f>SUM(U5:U25)</f>
        <v>100</v>
      </c>
      <c r="V26" s="316"/>
    </row>
    <row r="27" spans="1:22" ht="16.5" thickBot="1">
      <c r="A27" s="320" t="s">
        <v>16</v>
      </c>
      <c r="B27" s="285">
        <v>264231</v>
      </c>
      <c r="C27" s="265">
        <v>44211</v>
      </c>
      <c r="D27" s="286">
        <v>16.73195045244502</v>
      </c>
      <c r="E27" s="298">
        <v>250231</v>
      </c>
      <c r="F27" s="266">
        <v>36712</v>
      </c>
      <c r="G27" s="299">
        <v>14.67124377075582</v>
      </c>
      <c r="H27" s="278">
        <v>13570</v>
      </c>
      <c r="I27" s="266">
        <v>7297</v>
      </c>
      <c r="J27" s="303">
        <v>53.77302873986736</v>
      </c>
      <c r="K27" s="365">
        <v>430</v>
      </c>
      <c r="L27" s="364">
        <v>202</v>
      </c>
      <c r="M27" s="268">
        <v>46.97674418604651</v>
      </c>
      <c r="N27" s="298">
        <v>9650</v>
      </c>
      <c r="O27" s="266">
        <v>4912</v>
      </c>
      <c r="P27" s="268">
        <v>50.901554404145074</v>
      </c>
      <c r="Q27" s="308">
        <v>0</v>
      </c>
      <c r="R27" s="267">
        <v>149</v>
      </c>
      <c r="S27" s="268"/>
      <c r="T27" s="298">
        <v>0</v>
      </c>
      <c r="U27" s="266">
        <v>149</v>
      </c>
      <c r="V27" s="268"/>
    </row>
  </sheetData>
  <sheetProtection/>
  <mergeCells count="10">
    <mergeCell ref="T3:V3"/>
    <mergeCell ref="Q3:S3"/>
    <mergeCell ref="A1:J1"/>
    <mergeCell ref="N1:P1"/>
    <mergeCell ref="A3:A4"/>
    <mergeCell ref="B3:D3"/>
    <mergeCell ref="E3:G3"/>
    <mergeCell ref="H3:J3"/>
    <mergeCell ref="K3:M3"/>
    <mergeCell ref="N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I13" sqref="I13"/>
    </sheetView>
  </sheetViews>
  <sheetFormatPr defaultColWidth="9.00390625" defaultRowHeight="12.75"/>
  <cols>
    <col min="1" max="1" width="24.75390625" style="20" customWidth="1"/>
    <col min="2" max="2" width="31.625" style="20" customWidth="1"/>
    <col min="3" max="3" width="8.75390625" style="0" customWidth="1"/>
    <col min="4" max="4" width="12.875" style="0" customWidth="1"/>
    <col min="5" max="5" width="22.875" style="0" customWidth="1"/>
  </cols>
  <sheetData>
    <row r="1" spans="1:5" s="20" customFormat="1" ht="20.25" customHeight="1">
      <c r="A1" s="620" t="s">
        <v>150</v>
      </c>
      <c r="B1" s="620"/>
      <c r="C1" s="621"/>
      <c r="D1" s="622"/>
      <c r="E1" s="622"/>
    </row>
    <row r="2" spans="1:5" s="20" customFormat="1" ht="34.5" customHeight="1">
      <c r="A2" s="623"/>
      <c r="B2" s="623"/>
      <c r="C2" s="621"/>
      <c r="D2" s="622"/>
      <c r="E2" s="622"/>
    </row>
    <row r="3" spans="1:5" s="20" customFormat="1" ht="22.5" customHeight="1">
      <c r="A3" s="624" t="s">
        <v>0</v>
      </c>
      <c r="B3" s="624" t="s">
        <v>25</v>
      </c>
      <c r="C3" s="626" t="s">
        <v>74</v>
      </c>
      <c r="D3" s="627"/>
      <c r="E3" s="624" t="s">
        <v>92</v>
      </c>
    </row>
    <row r="4" spans="1:5" s="20" customFormat="1" ht="27" customHeight="1">
      <c r="A4" s="625"/>
      <c r="B4" s="625"/>
      <c r="C4" s="339" t="s">
        <v>75</v>
      </c>
      <c r="D4" s="339" t="s">
        <v>76</v>
      </c>
      <c r="E4" s="625"/>
    </row>
    <row r="5" spans="1:4" s="20" customFormat="1" ht="21.75" customHeight="1">
      <c r="A5" s="91" t="s">
        <v>2</v>
      </c>
      <c r="B5" s="208" t="s">
        <v>152</v>
      </c>
      <c r="C5" s="209"/>
      <c r="D5" s="209"/>
    </row>
    <row r="6" spans="1:5" s="20" customFormat="1" ht="20.25" customHeight="1">
      <c r="A6" s="91" t="s">
        <v>18</v>
      </c>
      <c r="B6" s="208" t="s">
        <v>164</v>
      </c>
      <c r="C6" s="209"/>
      <c r="D6" s="209"/>
      <c r="E6" s="208" t="s">
        <v>104</v>
      </c>
    </row>
    <row r="7" spans="1:5" s="20" customFormat="1" ht="20.25" customHeight="1">
      <c r="A7" s="91" t="s">
        <v>19</v>
      </c>
      <c r="B7" s="208" t="s">
        <v>169</v>
      </c>
      <c r="C7" s="209"/>
      <c r="D7" s="209"/>
      <c r="E7" s="208" t="s">
        <v>100</v>
      </c>
    </row>
    <row r="8" spans="1:5" s="20" customFormat="1" ht="20.25" customHeight="1">
      <c r="A8" s="91" t="s">
        <v>3</v>
      </c>
      <c r="B8" s="208" t="s">
        <v>164</v>
      </c>
      <c r="C8" s="209"/>
      <c r="D8" s="209"/>
      <c r="E8" s="208" t="s">
        <v>93</v>
      </c>
    </row>
    <row r="9" spans="1:5" s="20" customFormat="1" ht="20.25" customHeight="1">
      <c r="A9" s="91" t="s">
        <v>4</v>
      </c>
      <c r="B9" s="208" t="s">
        <v>159</v>
      </c>
      <c r="C9" s="209"/>
      <c r="D9" s="209"/>
      <c r="E9" s="208" t="s">
        <v>100</v>
      </c>
    </row>
    <row r="10" spans="1:5" s="20" customFormat="1" ht="19.5" customHeight="1">
      <c r="A10" s="91" t="s">
        <v>20</v>
      </c>
      <c r="B10" s="208" t="s">
        <v>152</v>
      </c>
      <c r="C10" s="209"/>
      <c r="D10" s="209"/>
      <c r="E10" s="208" t="s">
        <v>94</v>
      </c>
    </row>
    <row r="11" spans="1:5" s="20" customFormat="1" ht="22.5" customHeight="1">
      <c r="A11" s="91" t="s">
        <v>5</v>
      </c>
      <c r="B11" s="208" t="s">
        <v>160</v>
      </c>
      <c r="C11" s="209"/>
      <c r="D11" s="209"/>
      <c r="E11" s="208" t="s">
        <v>103</v>
      </c>
    </row>
    <row r="12" spans="1:5" s="20" customFormat="1" ht="21.75" customHeight="1">
      <c r="A12" s="91" t="s">
        <v>6</v>
      </c>
      <c r="B12" s="208" t="s">
        <v>155</v>
      </c>
      <c r="C12" s="209"/>
      <c r="D12" s="209"/>
      <c r="E12" s="208" t="s">
        <v>156</v>
      </c>
    </row>
    <row r="13" spans="1:5" s="20" customFormat="1" ht="22.5" customHeight="1">
      <c r="A13" s="91" t="s">
        <v>7</v>
      </c>
      <c r="B13" s="208" t="s">
        <v>168</v>
      </c>
      <c r="C13" s="209"/>
      <c r="D13" s="209"/>
      <c r="E13" s="208" t="s">
        <v>101</v>
      </c>
    </row>
    <row r="14" spans="1:5" s="20" customFormat="1" ht="23.25" customHeight="1">
      <c r="A14" s="91" t="s">
        <v>8</v>
      </c>
      <c r="B14" s="208" t="s">
        <v>162</v>
      </c>
      <c r="C14" s="209"/>
      <c r="D14" s="209"/>
      <c r="E14" s="208" t="s">
        <v>163</v>
      </c>
    </row>
    <row r="15" spans="1:5" s="20" customFormat="1" ht="21" customHeight="1">
      <c r="A15" s="91" t="s">
        <v>9</v>
      </c>
      <c r="B15" s="208" t="s">
        <v>151</v>
      </c>
      <c r="C15" s="209"/>
      <c r="D15" s="209"/>
      <c r="E15" s="208" t="s">
        <v>95</v>
      </c>
    </row>
    <row r="16" spans="1:5" s="20" customFormat="1" ht="18.75" customHeight="1">
      <c r="A16" s="91" t="s">
        <v>10</v>
      </c>
      <c r="B16" s="208" t="s">
        <v>161</v>
      </c>
      <c r="C16" s="209"/>
      <c r="D16" s="209"/>
      <c r="E16" s="208" t="s">
        <v>97</v>
      </c>
    </row>
    <row r="17" spans="1:5" s="20" customFormat="1" ht="18.75">
      <c r="A17" s="91" t="s">
        <v>21</v>
      </c>
      <c r="B17" s="208" t="s">
        <v>165</v>
      </c>
      <c r="C17" s="209"/>
      <c r="D17" s="209"/>
      <c r="E17" s="208" t="s">
        <v>154</v>
      </c>
    </row>
    <row r="18" spans="1:5" s="20" customFormat="1" ht="18.75">
      <c r="A18" s="91" t="s">
        <v>11</v>
      </c>
      <c r="B18" s="208" t="s">
        <v>153</v>
      </c>
      <c r="C18" s="209"/>
      <c r="D18" s="209"/>
      <c r="E18" s="208" t="s">
        <v>154</v>
      </c>
    </row>
    <row r="19" spans="1:5" s="20" customFormat="1" ht="20.25" customHeight="1">
      <c r="A19" s="91" t="s">
        <v>12</v>
      </c>
      <c r="B19" s="208" t="s">
        <v>157</v>
      </c>
      <c r="C19" s="209"/>
      <c r="D19" s="209"/>
      <c r="E19" s="208" t="s">
        <v>94</v>
      </c>
    </row>
    <row r="20" spans="1:5" s="20" customFormat="1" ht="18.75">
      <c r="A20" s="91" t="s">
        <v>22</v>
      </c>
      <c r="B20" s="208" t="s">
        <v>166</v>
      </c>
      <c r="C20" s="209"/>
      <c r="D20" s="209"/>
      <c r="E20" s="208" t="s">
        <v>167</v>
      </c>
    </row>
    <row r="21" spans="1:5" s="20" customFormat="1" ht="21" customHeight="1">
      <c r="A21" s="91" t="s">
        <v>23</v>
      </c>
      <c r="B21" s="208" t="s">
        <v>162</v>
      </c>
      <c r="C21" s="209"/>
      <c r="D21" s="209"/>
      <c r="E21" s="208" t="s">
        <v>98</v>
      </c>
    </row>
    <row r="22" spans="1:5" s="20" customFormat="1" ht="18.75">
      <c r="A22" s="91" t="s">
        <v>13</v>
      </c>
      <c r="B22" s="208" t="s">
        <v>155</v>
      </c>
      <c r="C22" s="340"/>
      <c r="D22" s="340"/>
      <c r="E22" s="208" t="s">
        <v>96</v>
      </c>
    </row>
    <row r="23" spans="1:5" s="20" customFormat="1" ht="21" customHeight="1">
      <c r="A23" s="91" t="s">
        <v>14</v>
      </c>
      <c r="B23" s="208" t="s">
        <v>158</v>
      </c>
      <c r="C23" s="209"/>
      <c r="D23" s="209"/>
      <c r="E23" s="208" t="s">
        <v>102</v>
      </c>
    </row>
    <row r="24" spans="1:5" s="20" customFormat="1" ht="20.25" customHeight="1">
      <c r="A24" s="91" t="s">
        <v>24</v>
      </c>
      <c r="B24" s="208" t="s">
        <v>171</v>
      </c>
      <c r="C24" s="209"/>
      <c r="D24" s="209"/>
      <c r="E24" s="208" t="s">
        <v>172</v>
      </c>
    </row>
    <row r="25" spans="1:5" s="20" customFormat="1" ht="18.75">
      <c r="A25" s="91" t="s">
        <v>15</v>
      </c>
      <c r="B25" s="208" t="s">
        <v>170</v>
      </c>
      <c r="C25" s="209"/>
      <c r="D25" s="209"/>
      <c r="E25" s="208" t="s">
        <v>99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F36" sqref="F36"/>
    </sheetView>
  </sheetViews>
  <sheetFormatPr defaultColWidth="8.875" defaultRowHeight="12.75"/>
  <cols>
    <col min="1" max="1" width="19.25390625" style="483" customWidth="1"/>
    <col min="2" max="2" width="8.875" style="483" customWidth="1"/>
    <col min="3" max="3" width="7.375" style="483" customWidth="1"/>
    <col min="4" max="4" width="8.625" style="483" customWidth="1"/>
    <col min="5" max="5" width="9.25390625" style="483" customWidth="1"/>
    <col min="6" max="6" width="9.375" style="483" customWidth="1"/>
    <col min="7" max="7" width="6.75390625" style="483" customWidth="1"/>
    <col min="8" max="8" width="6.875" style="483" customWidth="1"/>
    <col min="9" max="9" width="6.625" style="483" customWidth="1"/>
    <col min="10" max="10" width="6.75390625" style="483" customWidth="1"/>
    <col min="11" max="11" width="7.375" style="483" customWidth="1"/>
    <col min="12" max="12" width="8.125" style="483" customWidth="1"/>
    <col min="13" max="13" width="8.25390625" style="483" customWidth="1"/>
    <col min="14" max="14" width="8.625" style="483" customWidth="1"/>
    <col min="15" max="15" width="7.00390625" style="483" customWidth="1"/>
    <col min="16" max="16" width="7.25390625" style="483" customWidth="1"/>
    <col min="17" max="16384" width="8.875" style="483" customWidth="1"/>
  </cols>
  <sheetData>
    <row r="1" spans="1:16" ht="15.75" customHeight="1">
      <c r="A1" s="481"/>
      <c r="B1" s="662" t="s">
        <v>126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3">
        <v>43703</v>
      </c>
      <c r="P1" s="663"/>
    </row>
    <row r="2" spans="1:16" ht="15.75">
      <c r="A2" s="481" t="s">
        <v>127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482"/>
      <c r="P2" s="482"/>
    </row>
    <row r="3" spans="1:16" ht="15.75" customHeight="1">
      <c r="A3" s="664" t="s">
        <v>128</v>
      </c>
      <c r="B3" s="665" t="s">
        <v>129</v>
      </c>
      <c r="C3" s="665"/>
      <c r="D3" s="665"/>
      <c r="E3" s="666" t="s">
        <v>130</v>
      </c>
      <c r="F3" s="666"/>
      <c r="G3" s="666"/>
      <c r="H3" s="666"/>
      <c r="I3" s="666"/>
      <c r="J3" s="666"/>
      <c r="K3" s="667" t="s">
        <v>131</v>
      </c>
      <c r="L3" s="667"/>
      <c r="M3" s="668" t="s">
        <v>132</v>
      </c>
      <c r="N3" s="668"/>
      <c r="O3" s="668"/>
      <c r="P3" s="668"/>
    </row>
    <row r="4" spans="1:16" ht="15.75" customHeight="1">
      <c r="A4" s="664"/>
      <c r="B4" s="669" t="s">
        <v>133</v>
      </c>
      <c r="C4" s="671" t="s">
        <v>134</v>
      </c>
      <c r="D4" s="671"/>
      <c r="E4" s="666"/>
      <c r="F4" s="666"/>
      <c r="G4" s="666"/>
      <c r="H4" s="666"/>
      <c r="I4" s="666"/>
      <c r="J4" s="666"/>
      <c r="K4" s="665" t="s">
        <v>135</v>
      </c>
      <c r="L4" s="665"/>
      <c r="M4" s="672" t="s">
        <v>136</v>
      </c>
      <c r="N4" s="672"/>
      <c r="O4" s="673" t="s">
        <v>137</v>
      </c>
      <c r="P4" s="673"/>
    </row>
    <row r="5" spans="1:16" ht="15.75" customHeight="1">
      <c r="A5" s="664"/>
      <c r="B5" s="669"/>
      <c r="C5" s="674" t="s">
        <v>138</v>
      </c>
      <c r="D5" s="674"/>
      <c r="E5" s="675" t="s">
        <v>139</v>
      </c>
      <c r="F5" s="675"/>
      <c r="G5" s="676" t="s">
        <v>140</v>
      </c>
      <c r="H5" s="676"/>
      <c r="I5" s="677" t="s">
        <v>141</v>
      </c>
      <c r="J5" s="677"/>
      <c r="K5" s="678" t="s">
        <v>142</v>
      </c>
      <c r="L5" s="678"/>
      <c r="M5" s="679" t="s">
        <v>140</v>
      </c>
      <c r="N5" s="679"/>
      <c r="O5" s="680" t="s">
        <v>140</v>
      </c>
      <c r="P5" s="680"/>
    </row>
    <row r="6" spans="1:16" ht="16.5" customHeight="1">
      <c r="A6" s="664"/>
      <c r="B6" s="670"/>
      <c r="C6" s="484" t="s">
        <v>143</v>
      </c>
      <c r="D6" s="485" t="s">
        <v>148</v>
      </c>
      <c r="E6" s="486" t="s">
        <v>144</v>
      </c>
      <c r="F6" s="487" t="s">
        <v>145</v>
      </c>
      <c r="G6" s="486" t="s">
        <v>144</v>
      </c>
      <c r="H6" s="487" t="s">
        <v>145</v>
      </c>
      <c r="I6" s="486" t="s">
        <v>144</v>
      </c>
      <c r="J6" s="487" t="s">
        <v>145</v>
      </c>
      <c r="K6" s="486" t="s">
        <v>144</v>
      </c>
      <c r="L6" s="487" t="s">
        <v>145</v>
      </c>
      <c r="M6" s="486" t="s">
        <v>144</v>
      </c>
      <c r="N6" s="487" t="s">
        <v>145</v>
      </c>
      <c r="O6" s="486" t="s">
        <v>144</v>
      </c>
      <c r="P6" s="487" t="s">
        <v>145</v>
      </c>
    </row>
    <row r="7" spans="1:16" ht="16.5" customHeight="1">
      <c r="A7" s="488" t="s">
        <v>2</v>
      </c>
      <c r="B7" s="489">
        <v>64</v>
      </c>
      <c r="C7" s="490">
        <v>64</v>
      </c>
      <c r="D7" s="490">
        <v>64</v>
      </c>
      <c r="E7" s="491">
        <v>118</v>
      </c>
      <c r="F7" s="492">
        <v>118</v>
      </c>
      <c r="G7" s="491">
        <v>0.5</v>
      </c>
      <c r="H7" s="492">
        <v>0.5</v>
      </c>
      <c r="I7" s="493">
        <v>0.3</v>
      </c>
      <c r="J7" s="494">
        <v>0.3</v>
      </c>
      <c r="K7" s="495">
        <f aca="true" t="shared" si="0" ref="K7:K29">G7/D7*1000</f>
        <v>7.8125</v>
      </c>
      <c r="L7" s="496">
        <v>7.8</v>
      </c>
      <c r="M7" s="497"/>
      <c r="N7" s="498"/>
      <c r="O7" s="499"/>
      <c r="P7" s="498"/>
    </row>
    <row r="8" spans="1:16" ht="15" customHeight="1">
      <c r="A8" s="500" t="s">
        <v>79</v>
      </c>
      <c r="B8" s="501">
        <v>1183</v>
      </c>
      <c r="C8" s="502">
        <v>1170</v>
      </c>
      <c r="D8" s="502">
        <v>1170</v>
      </c>
      <c r="E8" s="491">
        <v>2263</v>
      </c>
      <c r="F8" s="492">
        <v>2260</v>
      </c>
      <c r="G8" s="491">
        <v>13.6</v>
      </c>
      <c r="H8" s="492">
        <v>13.5</v>
      </c>
      <c r="I8" s="491">
        <v>10.7</v>
      </c>
      <c r="J8" s="492">
        <v>10.6</v>
      </c>
      <c r="K8" s="495">
        <f t="shared" si="0"/>
        <v>11.623931623931623</v>
      </c>
      <c r="L8" s="503">
        <v>11.4</v>
      </c>
      <c r="M8" s="497">
        <v>886</v>
      </c>
      <c r="N8" s="497">
        <v>886</v>
      </c>
      <c r="O8" s="504">
        <v>3</v>
      </c>
      <c r="P8" s="497">
        <v>3</v>
      </c>
    </row>
    <row r="9" spans="1:16" ht="15">
      <c r="A9" s="500" t="s">
        <v>80</v>
      </c>
      <c r="B9" s="501">
        <v>1130</v>
      </c>
      <c r="C9" s="502">
        <v>1130</v>
      </c>
      <c r="D9" s="502">
        <v>1130</v>
      </c>
      <c r="E9" s="491">
        <v>3730.6</v>
      </c>
      <c r="F9" s="492">
        <v>3176.4</v>
      </c>
      <c r="G9" s="491">
        <v>13.1</v>
      </c>
      <c r="H9" s="492">
        <v>14.2</v>
      </c>
      <c r="I9" s="491">
        <v>9.6</v>
      </c>
      <c r="J9" s="492">
        <v>11.3</v>
      </c>
      <c r="K9" s="495">
        <f t="shared" si="0"/>
        <v>11.5929203539823</v>
      </c>
      <c r="L9" s="503">
        <v>12.6</v>
      </c>
      <c r="M9" s="497">
        <v>938</v>
      </c>
      <c r="N9" s="497">
        <v>938</v>
      </c>
      <c r="O9" s="504">
        <v>4</v>
      </c>
      <c r="P9" s="497">
        <v>4</v>
      </c>
    </row>
    <row r="10" spans="1:16" ht="15">
      <c r="A10" s="500" t="s">
        <v>3</v>
      </c>
      <c r="B10" s="501">
        <v>395</v>
      </c>
      <c r="C10" s="502">
        <v>412</v>
      </c>
      <c r="D10" s="502">
        <v>412</v>
      </c>
      <c r="E10" s="491">
        <v>801.4</v>
      </c>
      <c r="F10" s="492">
        <v>757.1</v>
      </c>
      <c r="G10" s="491">
        <v>4.2</v>
      </c>
      <c r="H10" s="492">
        <v>4</v>
      </c>
      <c r="I10" s="491">
        <v>3.9</v>
      </c>
      <c r="J10" s="492">
        <v>3.7</v>
      </c>
      <c r="K10" s="495">
        <f t="shared" si="0"/>
        <v>10.194174757281553</v>
      </c>
      <c r="L10" s="503">
        <v>10.1</v>
      </c>
      <c r="M10" s="498">
        <v>327.3</v>
      </c>
      <c r="N10" s="497">
        <v>221</v>
      </c>
      <c r="O10" s="504">
        <v>2</v>
      </c>
      <c r="P10" s="497">
        <v>1.5</v>
      </c>
    </row>
    <row r="11" spans="1:16" ht="14.25" customHeight="1">
      <c r="A11" s="500" t="s">
        <v>4</v>
      </c>
      <c r="B11" s="501">
        <v>612</v>
      </c>
      <c r="C11" s="502">
        <v>612</v>
      </c>
      <c r="D11" s="502">
        <v>612</v>
      </c>
      <c r="E11" s="491">
        <v>1484</v>
      </c>
      <c r="F11" s="492">
        <v>1444</v>
      </c>
      <c r="G11" s="491">
        <v>7.3</v>
      </c>
      <c r="H11" s="492">
        <v>7</v>
      </c>
      <c r="I11" s="491">
        <v>6.4</v>
      </c>
      <c r="J11" s="492">
        <v>6.1</v>
      </c>
      <c r="K11" s="495">
        <f t="shared" si="0"/>
        <v>11.928104575163397</v>
      </c>
      <c r="L11" s="503">
        <v>11.5</v>
      </c>
      <c r="M11" s="498">
        <v>777</v>
      </c>
      <c r="N11" s="497">
        <v>526</v>
      </c>
      <c r="O11" s="504">
        <v>4</v>
      </c>
      <c r="P11" s="497">
        <v>3</v>
      </c>
    </row>
    <row r="12" spans="1:16" ht="15">
      <c r="A12" s="500" t="s">
        <v>20</v>
      </c>
      <c r="B12" s="501">
        <v>482</v>
      </c>
      <c r="C12" s="502">
        <v>482</v>
      </c>
      <c r="D12" s="502">
        <v>482</v>
      </c>
      <c r="E12" s="491">
        <v>1580.9</v>
      </c>
      <c r="F12" s="492">
        <v>1426.2</v>
      </c>
      <c r="G12" s="491">
        <v>8.1</v>
      </c>
      <c r="H12" s="492">
        <v>8</v>
      </c>
      <c r="I12" s="491">
        <v>8</v>
      </c>
      <c r="J12" s="492">
        <v>7.8</v>
      </c>
      <c r="K12" s="495">
        <f t="shared" si="0"/>
        <v>16.804979253112034</v>
      </c>
      <c r="L12" s="503">
        <v>16.1</v>
      </c>
      <c r="M12" s="498">
        <v>1343.9</v>
      </c>
      <c r="N12" s="497">
        <v>1278</v>
      </c>
      <c r="O12" s="504">
        <v>8.8</v>
      </c>
      <c r="P12" s="497">
        <v>8.7</v>
      </c>
    </row>
    <row r="13" spans="1:16" ht="15">
      <c r="A13" s="500" t="s">
        <v>5</v>
      </c>
      <c r="B13" s="501">
        <v>592</v>
      </c>
      <c r="C13" s="502">
        <v>644</v>
      </c>
      <c r="D13" s="502">
        <v>644</v>
      </c>
      <c r="E13" s="491">
        <v>1260</v>
      </c>
      <c r="F13" s="492">
        <v>1230</v>
      </c>
      <c r="G13" s="491">
        <v>7.3</v>
      </c>
      <c r="H13" s="492">
        <v>7</v>
      </c>
      <c r="I13" s="491">
        <v>6.7</v>
      </c>
      <c r="J13" s="492">
        <v>6.5</v>
      </c>
      <c r="K13" s="495">
        <f t="shared" si="0"/>
        <v>11.335403726708075</v>
      </c>
      <c r="L13" s="503">
        <v>9.7</v>
      </c>
      <c r="M13" s="498">
        <v>556</v>
      </c>
      <c r="N13" s="498">
        <v>554</v>
      </c>
      <c r="O13" s="504">
        <v>3.2</v>
      </c>
      <c r="P13" s="497">
        <v>3</v>
      </c>
    </row>
    <row r="14" spans="1:16" ht="15">
      <c r="A14" s="500" t="s">
        <v>6</v>
      </c>
      <c r="B14" s="501">
        <v>2736</v>
      </c>
      <c r="C14" s="502">
        <v>2696</v>
      </c>
      <c r="D14" s="502">
        <v>2696</v>
      </c>
      <c r="E14" s="491">
        <v>7682.4</v>
      </c>
      <c r="F14" s="492">
        <v>7629.1</v>
      </c>
      <c r="G14" s="491">
        <v>34</v>
      </c>
      <c r="H14" s="492">
        <v>33</v>
      </c>
      <c r="I14" s="491">
        <v>33</v>
      </c>
      <c r="J14" s="492">
        <v>32</v>
      </c>
      <c r="K14" s="495">
        <f t="shared" si="0"/>
        <v>12.611275964391691</v>
      </c>
      <c r="L14" s="503">
        <v>12.5</v>
      </c>
      <c r="M14" s="498">
        <v>640</v>
      </c>
      <c r="N14" s="497">
        <v>640</v>
      </c>
      <c r="O14" s="504">
        <v>10</v>
      </c>
      <c r="P14" s="497">
        <v>10</v>
      </c>
    </row>
    <row r="15" spans="1:16" ht="15">
      <c r="A15" s="500" t="s">
        <v>7</v>
      </c>
      <c r="B15" s="501">
        <v>544</v>
      </c>
      <c r="C15" s="502">
        <v>536</v>
      </c>
      <c r="D15" s="502">
        <v>536</v>
      </c>
      <c r="E15" s="491">
        <v>1192.8</v>
      </c>
      <c r="F15" s="492">
        <v>1226.5</v>
      </c>
      <c r="G15" s="491">
        <v>5.9</v>
      </c>
      <c r="H15" s="492">
        <v>6.1</v>
      </c>
      <c r="I15" s="491">
        <v>5.3</v>
      </c>
      <c r="J15" s="492">
        <v>5.5</v>
      </c>
      <c r="K15" s="495">
        <f t="shared" si="0"/>
        <v>11.007462686567164</v>
      </c>
      <c r="L15" s="503">
        <v>11</v>
      </c>
      <c r="M15" s="498">
        <v>73.6</v>
      </c>
      <c r="N15" s="497">
        <v>66.6</v>
      </c>
      <c r="O15" s="504">
        <v>0.4</v>
      </c>
      <c r="P15" s="497">
        <v>0.3</v>
      </c>
    </row>
    <row r="16" spans="1:16" ht="16.5" customHeight="1">
      <c r="A16" s="500" t="s">
        <v>8</v>
      </c>
      <c r="B16" s="501">
        <v>500</v>
      </c>
      <c r="C16" s="502">
        <v>493</v>
      </c>
      <c r="D16" s="502">
        <v>493</v>
      </c>
      <c r="E16" s="491">
        <v>1442.6</v>
      </c>
      <c r="F16" s="492">
        <v>1612.2</v>
      </c>
      <c r="G16" s="491">
        <v>6.2</v>
      </c>
      <c r="H16" s="492">
        <v>5.3</v>
      </c>
      <c r="I16" s="491">
        <v>5.9</v>
      </c>
      <c r="J16" s="492">
        <v>4.6</v>
      </c>
      <c r="K16" s="495">
        <f t="shared" si="0"/>
        <v>12.57606490872211</v>
      </c>
      <c r="L16" s="503">
        <v>9.3</v>
      </c>
      <c r="M16" s="498">
        <v>2885</v>
      </c>
      <c r="N16" s="497">
        <v>2808</v>
      </c>
      <c r="O16" s="505">
        <v>15</v>
      </c>
      <c r="P16" s="506">
        <v>14</v>
      </c>
    </row>
    <row r="17" spans="1:16" ht="16.5" customHeight="1">
      <c r="A17" s="500" t="s">
        <v>9</v>
      </c>
      <c r="B17" s="501">
        <v>1400</v>
      </c>
      <c r="C17" s="502">
        <v>1544</v>
      </c>
      <c r="D17" s="502">
        <v>1544</v>
      </c>
      <c r="E17" s="491">
        <v>6963</v>
      </c>
      <c r="F17" s="492">
        <v>3739</v>
      </c>
      <c r="G17" s="491">
        <v>38.7</v>
      </c>
      <c r="H17" s="492">
        <v>18.4</v>
      </c>
      <c r="I17" s="491">
        <v>38.4</v>
      </c>
      <c r="J17" s="492">
        <v>18.4</v>
      </c>
      <c r="K17" s="495">
        <f t="shared" si="0"/>
        <v>25.06476683937824</v>
      </c>
      <c r="L17" s="503">
        <v>18.4</v>
      </c>
      <c r="M17" s="498">
        <v>448</v>
      </c>
      <c r="N17" s="497">
        <v>417</v>
      </c>
      <c r="O17" s="507">
        <v>2</v>
      </c>
      <c r="P17" s="508">
        <v>2</v>
      </c>
    </row>
    <row r="18" spans="1:16" ht="15">
      <c r="A18" s="500" t="s">
        <v>10</v>
      </c>
      <c r="B18" s="501">
        <v>475</v>
      </c>
      <c r="C18" s="502">
        <v>523</v>
      </c>
      <c r="D18" s="502">
        <v>523</v>
      </c>
      <c r="E18" s="491">
        <v>1111.2</v>
      </c>
      <c r="F18" s="492">
        <v>1107.3</v>
      </c>
      <c r="G18" s="491">
        <v>5.4</v>
      </c>
      <c r="H18" s="492">
        <v>5.1</v>
      </c>
      <c r="I18" s="491">
        <v>5</v>
      </c>
      <c r="J18" s="492">
        <v>5</v>
      </c>
      <c r="K18" s="495">
        <f t="shared" si="0"/>
        <v>10.325047801147228</v>
      </c>
      <c r="L18" s="503">
        <v>9</v>
      </c>
      <c r="M18" s="498">
        <v>1102.4</v>
      </c>
      <c r="N18" s="497">
        <v>1058.8</v>
      </c>
      <c r="O18" s="507">
        <v>5.4</v>
      </c>
      <c r="P18" s="508">
        <v>5</v>
      </c>
    </row>
    <row r="19" spans="1:16" ht="15">
      <c r="A19" s="500" t="s">
        <v>81</v>
      </c>
      <c r="B19" s="501">
        <v>1258</v>
      </c>
      <c r="C19" s="502">
        <v>1164</v>
      </c>
      <c r="D19" s="502">
        <v>1164</v>
      </c>
      <c r="E19" s="491">
        <v>3155</v>
      </c>
      <c r="F19" s="492">
        <v>3156</v>
      </c>
      <c r="G19" s="491">
        <v>13.5</v>
      </c>
      <c r="H19" s="492">
        <v>13.2</v>
      </c>
      <c r="I19" s="491">
        <v>10.6</v>
      </c>
      <c r="J19" s="492">
        <v>9.7</v>
      </c>
      <c r="K19" s="495">
        <f t="shared" si="0"/>
        <v>11.597938144329897</v>
      </c>
      <c r="L19" s="503">
        <v>10.6</v>
      </c>
      <c r="M19" s="498">
        <v>794</v>
      </c>
      <c r="N19" s="497">
        <v>794</v>
      </c>
      <c r="O19" s="507">
        <v>4</v>
      </c>
      <c r="P19" s="508">
        <v>4</v>
      </c>
    </row>
    <row r="20" spans="1:16" ht="15">
      <c r="A20" s="500" t="s">
        <v>11</v>
      </c>
      <c r="B20" s="501">
        <v>1250</v>
      </c>
      <c r="C20" s="502">
        <v>1220</v>
      </c>
      <c r="D20" s="502">
        <v>1220</v>
      </c>
      <c r="E20" s="491">
        <v>3332</v>
      </c>
      <c r="F20" s="492">
        <v>3233</v>
      </c>
      <c r="G20" s="491">
        <v>13.3</v>
      </c>
      <c r="H20" s="492">
        <v>12.8</v>
      </c>
      <c r="I20" s="491">
        <v>11.5</v>
      </c>
      <c r="J20" s="492">
        <v>10.1</v>
      </c>
      <c r="K20" s="495">
        <f t="shared" si="0"/>
        <v>10.901639344262295</v>
      </c>
      <c r="L20" s="503">
        <v>10.5</v>
      </c>
      <c r="M20" s="498">
        <v>224</v>
      </c>
      <c r="N20" s="497">
        <v>222</v>
      </c>
      <c r="O20" s="507">
        <v>1</v>
      </c>
      <c r="P20" s="508">
        <v>1</v>
      </c>
    </row>
    <row r="21" spans="1:67" s="510" customFormat="1" ht="16.5" customHeight="1">
      <c r="A21" s="500" t="s">
        <v>12</v>
      </c>
      <c r="B21" s="501">
        <v>623</v>
      </c>
      <c r="C21" s="502">
        <v>589</v>
      </c>
      <c r="D21" s="502">
        <v>589</v>
      </c>
      <c r="E21" s="491">
        <v>1114.8</v>
      </c>
      <c r="F21" s="492">
        <v>1172.8</v>
      </c>
      <c r="G21" s="491">
        <v>5.3</v>
      </c>
      <c r="H21" s="492">
        <v>6.2</v>
      </c>
      <c r="I21" s="491">
        <v>3.5</v>
      </c>
      <c r="J21" s="492">
        <v>4.2</v>
      </c>
      <c r="K21" s="495">
        <f t="shared" si="0"/>
        <v>8.99830220713073</v>
      </c>
      <c r="L21" s="503">
        <v>10</v>
      </c>
      <c r="M21" s="498">
        <v>334.5</v>
      </c>
      <c r="N21" s="498">
        <v>391.8</v>
      </c>
      <c r="O21" s="507">
        <v>1.5</v>
      </c>
      <c r="P21" s="508">
        <v>1.7</v>
      </c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09"/>
      <c r="AS21" s="509"/>
      <c r="AT21" s="509"/>
      <c r="AU21" s="509"/>
      <c r="AV21" s="509"/>
      <c r="AW21" s="509"/>
      <c r="AX21" s="509"/>
      <c r="AY21" s="509"/>
      <c r="AZ21" s="509"/>
      <c r="BA21" s="509"/>
      <c r="BB21" s="509"/>
      <c r="BC21" s="509"/>
      <c r="BD21" s="509"/>
      <c r="BE21" s="509"/>
      <c r="BF21" s="509"/>
      <c r="BG21" s="509"/>
      <c r="BH21" s="509"/>
      <c r="BI21" s="509"/>
      <c r="BJ21" s="509"/>
      <c r="BK21" s="509"/>
      <c r="BL21" s="509"/>
      <c r="BM21" s="509"/>
      <c r="BN21" s="509"/>
      <c r="BO21" s="509"/>
    </row>
    <row r="22" spans="1:16" ht="15">
      <c r="A22" s="500" t="s">
        <v>22</v>
      </c>
      <c r="B22" s="501">
        <v>1011</v>
      </c>
      <c r="C22" s="502">
        <v>1021</v>
      </c>
      <c r="D22" s="502">
        <v>1021</v>
      </c>
      <c r="E22" s="491">
        <v>2367</v>
      </c>
      <c r="F22" s="492">
        <v>2520</v>
      </c>
      <c r="G22" s="491">
        <v>12.5</v>
      </c>
      <c r="H22" s="492">
        <v>12.9</v>
      </c>
      <c r="I22" s="491">
        <v>11.9</v>
      </c>
      <c r="J22" s="492">
        <v>12.8</v>
      </c>
      <c r="K22" s="495">
        <f t="shared" si="0"/>
        <v>12.242899118511263</v>
      </c>
      <c r="L22" s="503">
        <v>12.4</v>
      </c>
      <c r="M22" s="498">
        <v>2140</v>
      </c>
      <c r="N22" s="497">
        <v>2152</v>
      </c>
      <c r="O22" s="507">
        <v>6.2</v>
      </c>
      <c r="P22" s="508">
        <v>7</v>
      </c>
    </row>
    <row r="23" spans="1:16" ht="15" customHeight="1">
      <c r="A23" s="500" t="s">
        <v>82</v>
      </c>
      <c r="B23" s="501">
        <v>1761</v>
      </c>
      <c r="C23" s="502">
        <v>1647</v>
      </c>
      <c r="D23" s="502">
        <v>1626</v>
      </c>
      <c r="E23" s="491">
        <v>8251</v>
      </c>
      <c r="F23" s="511">
        <v>8156</v>
      </c>
      <c r="G23" s="512">
        <v>33.8</v>
      </c>
      <c r="H23" s="492">
        <v>33.3</v>
      </c>
      <c r="I23" s="491">
        <v>30.1</v>
      </c>
      <c r="J23" s="492">
        <v>32.2</v>
      </c>
      <c r="K23" s="495">
        <f t="shared" si="0"/>
        <v>20.78720787207872</v>
      </c>
      <c r="L23" s="503">
        <v>18.9</v>
      </c>
      <c r="M23" s="498">
        <v>811.5</v>
      </c>
      <c r="N23" s="497">
        <v>811.1</v>
      </c>
      <c r="O23" s="507">
        <v>4.1</v>
      </c>
      <c r="P23" s="508">
        <v>4.1</v>
      </c>
    </row>
    <row r="24" spans="1:16" ht="15">
      <c r="A24" s="500" t="s">
        <v>13</v>
      </c>
      <c r="B24" s="501">
        <v>466</v>
      </c>
      <c r="C24" s="502">
        <v>400</v>
      </c>
      <c r="D24" s="502">
        <v>400</v>
      </c>
      <c r="E24" s="491">
        <v>1171.2</v>
      </c>
      <c r="F24" s="492">
        <v>1158.9</v>
      </c>
      <c r="G24" s="491">
        <v>4.8</v>
      </c>
      <c r="H24" s="492">
        <v>4.8</v>
      </c>
      <c r="I24" s="491">
        <v>2.5</v>
      </c>
      <c r="J24" s="492">
        <v>2.5</v>
      </c>
      <c r="K24" s="495">
        <f t="shared" si="0"/>
        <v>12</v>
      </c>
      <c r="L24" s="503">
        <v>10.8</v>
      </c>
      <c r="M24" s="498">
        <v>558.5</v>
      </c>
      <c r="N24" s="497">
        <v>549.1</v>
      </c>
      <c r="O24" s="507">
        <v>2.8</v>
      </c>
      <c r="P24" s="508">
        <v>2.9</v>
      </c>
    </row>
    <row r="25" spans="1:16" ht="15">
      <c r="A25" s="500" t="s">
        <v>14</v>
      </c>
      <c r="B25" s="501">
        <v>1490</v>
      </c>
      <c r="C25" s="502">
        <v>1497</v>
      </c>
      <c r="D25" s="502">
        <v>1497</v>
      </c>
      <c r="E25" s="492">
        <v>5576</v>
      </c>
      <c r="F25" s="492">
        <v>5283</v>
      </c>
      <c r="G25" s="491">
        <v>22.8</v>
      </c>
      <c r="H25" s="492">
        <v>21.8</v>
      </c>
      <c r="I25" s="491">
        <v>20.8</v>
      </c>
      <c r="J25" s="492">
        <v>19.4</v>
      </c>
      <c r="K25" s="495">
        <f t="shared" si="0"/>
        <v>15.230460921843688</v>
      </c>
      <c r="L25" s="503">
        <v>14.6</v>
      </c>
      <c r="M25" s="497"/>
      <c r="N25" s="497"/>
      <c r="O25" s="513"/>
      <c r="P25" s="514"/>
    </row>
    <row r="26" spans="1:16" ht="15">
      <c r="A26" s="500" t="s">
        <v>83</v>
      </c>
      <c r="B26" s="501">
        <v>721</v>
      </c>
      <c r="C26" s="502">
        <v>740</v>
      </c>
      <c r="D26" s="502">
        <v>740</v>
      </c>
      <c r="E26" s="491">
        <v>1103.1</v>
      </c>
      <c r="F26" s="492">
        <v>1138.7</v>
      </c>
      <c r="G26" s="491">
        <v>6.8</v>
      </c>
      <c r="H26" s="492">
        <v>7.1</v>
      </c>
      <c r="I26" s="491">
        <v>6.1</v>
      </c>
      <c r="J26" s="492">
        <v>6.7</v>
      </c>
      <c r="K26" s="495">
        <f t="shared" si="0"/>
        <v>9.18918918918919</v>
      </c>
      <c r="L26" s="503">
        <v>8.8</v>
      </c>
      <c r="M26" s="497">
        <v>2891</v>
      </c>
      <c r="N26" s="497">
        <v>2929</v>
      </c>
      <c r="O26" s="504">
        <v>11</v>
      </c>
      <c r="P26" s="497">
        <v>10</v>
      </c>
    </row>
    <row r="27" spans="1:16" ht="15">
      <c r="A27" s="500" t="s">
        <v>15</v>
      </c>
      <c r="B27" s="501">
        <v>4619</v>
      </c>
      <c r="C27" s="502">
        <v>4682</v>
      </c>
      <c r="D27" s="502">
        <v>4682</v>
      </c>
      <c r="E27" s="491">
        <v>20180</v>
      </c>
      <c r="F27" s="492">
        <v>18494</v>
      </c>
      <c r="G27" s="491">
        <v>89</v>
      </c>
      <c r="H27" s="492">
        <v>84</v>
      </c>
      <c r="I27" s="491">
        <v>76</v>
      </c>
      <c r="J27" s="492">
        <v>66</v>
      </c>
      <c r="K27" s="495">
        <f t="shared" si="0"/>
        <v>19.008970525416487</v>
      </c>
      <c r="L27" s="503">
        <v>18.6</v>
      </c>
      <c r="M27" s="497">
        <v>1161</v>
      </c>
      <c r="N27" s="497">
        <v>1376</v>
      </c>
      <c r="O27" s="504">
        <v>5</v>
      </c>
      <c r="P27" s="497">
        <v>6</v>
      </c>
    </row>
    <row r="28" spans="1:16" ht="0.75" customHeight="1">
      <c r="A28" s="515" t="s">
        <v>146</v>
      </c>
      <c r="B28" s="516">
        <v>100</v>
      </c>
      <c r="C28" s="517">
        <v>100</v>
      </c>
      <c r="D28" s="517">
        <v>100</v>
      </c>
      <c r="E28" s="518">
        <v>68</v>
      </c>
      <c r="F28" s="519">
        <v>0</v>
      </c>
      <c r="G28" s="518">
        <v>0.7</v>
      </c>
      <c r="H28" s="519">
        <v>0.7</v>
      </c>
      <c r="I28" s="518">
        <v>2.4</v>
      </c>
      <c r="J28" s="520">
        <v>2.4</v>
      </c>
      <c r="K28" s="521">
        <f t="shared" si="0"/>
        <v>6.999999999999999</v>
      </c>
      <c r="L28" s="522">
        <v>7</v>
      </c>
      <c r="M28" s="523"/>
      <c r="N28" s="524"/>
      <c r="O28" s="525"/>
      <c r="P28" s="526"/>
    </row>
    <row r="29" spans="1:16" ht="14.25">
      <c r="A29" s="527" t="s">
        <v>147</v>
      </c>
      <c r="B29" s="528">
        <f aca="true" t="shared" si="1" ref="B29:J29">SUM(B7:B27)</f>
        <v>23312</v>
      </c>
      <c r="C29" s="528">
        <f t="shared" si="1"/>
        <v>23266</v>
      </c>
      <c r="D29" s="528">
        <f t="shared" si="1"/>
        <v>23245</v>
      </c>
      <c r="E29" s="529">
        <f t="shared" si="1"/>
        <v>75880</v>
      </c>
      <c r="F29" s="529">
        <f t="shared" si="1"/>
        <v>70038.20000000001</v>
      </c>
      <c r="G29" s="529">
        <f t="shared" si="1"/>
        <v>346.1000000000001</v>
      </c>
      <c r="H29" s="529">
        <f t="shared" si="1"/>
        <v>318.20000000000005</v>
      </c>
      <c r="I29" s="529">
        <f t="shared" si="1"/>
        <v>306.2</v>
      </c>
      <c r="J29" s="529">
        <f t="shared" si="1"/>
        <v>275.4</v>
      </c>
      <c r="K29" s="530">
        <f t="shared" si="0"/>
        <v>14.889223488922353</v>
      </c>
      <c r="L29" s="531">
        <v>13.6</v>
      </c>
      <c r="M29" s="529">
        <f>SUM(M7:M28)</f>
        <v>18891.7</v>
      </c>
      <c r="N29" s="532">
        <f>SUM(N7:N28)</f>
        <v>18618.4</v>
      </c>
      <c r="O29" s="532">
        <f>SUM(O7:O28)</f>
        <v>93.39999999999999</v>
      </c>
      <c r="P29" s="532">
        <f>SUM(P7:P28)</f>
        <v>91.2</v>
      </c>
    </row>
    <row r="30" ht="12.75">
      <c r="A30" s="509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2019-08-26T06:38:38Z</cp:lastPrinted>
  <dcterms:created xsi:type="dcterms:W3CDTF">2019-06-10T04:09:44Z</dcterms:created>
  <dcterms:modified xsi:type="dcterms:W3CDTF">2019-08-26T07:25:04Z</dcterms:modified>
  <cp:category/>
  <cp:version/>
  <cp:contentType/>
  <cp:contentStatus/>
</cp:coreProperties>
</file>