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сев" sheetId="5" r:id="rId5"/>
    <sheet name="погода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4">'сев'!$A$1:$V$27</definedName>
    <definedName name="_xlnm.Print_Area" localSheetId="1">'уборка прочие'!$A$1:$BD$27</definedName>
  </definedNames>
  <calcPr fullCalcOnLoad="1"/>
</workbook>
</file>

<file path=xl/sharedStrings.xml><?xml version="1.0" encoding="utf-8"?>
<sst xmlns="http://schemas.openxmlformats.org/spreadsheetml/2006/main" count="499" uniqueCount="176">
  <si>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</si>
  <si>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</si>
  <si>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</si>
  <si>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</si>
  <si>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</si>
  <si>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</si>
  <si>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</si>
  <si>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</si>
  <si>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</si>
  <si>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</si>
  <si>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</si>
  <si>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</si>
  <si>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</si>
  <si>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</si>
  <si>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</si>
  <si>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</si>
  <si>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</si>
  <si>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</si>
  <si>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</si>
  <si>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</si>
  <si>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</si>
  <si>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</si>
  <si>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</si>
  <si>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</si>
  <si>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</si>
  <si>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</si>
  <si>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</si>
  <si>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</si>
  <si>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</si>
  <si>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</si>
  <si>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</si>
  <si>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</si>
  <si>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</si>
  <si>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</si>
  <si>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</si>
  <si>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</si>
  <si>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</si>
  <si>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</si>
  <si>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</si>
  <si>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</si>
  <si>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</si>
  <si>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</si>
  <si>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</si>
  <si>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</si>
  <si>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</si>
  <si>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</si>
  <si>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</si>
  <si>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</si>
  <si>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</si>
  <si>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</si>
  <si>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</si>
  <si>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</si>
  <si>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</si>
  <si>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</si>
  <si>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</si>
  <si>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</si>
  <si>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</si>
  <si>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</si>
  <si>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</si>
  <si>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</si>
  <si>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</si>
  <si>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</si>
  <si>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</si>
  <si>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</si>
  <si>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</si>
  <si>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</si>
  <si>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</si>
  <si>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</si>
  <si>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</si>
  <si>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</si>
  <si>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</si>
  <si>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</si>
  <si>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</si>
  <si>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</si>
  <si>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</si>
  <si>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</si>
  <si>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</si>
  <si>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</si>
  <si>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</si>
  <si>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</si>
  <si>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</si>
  <si>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</si>
  <si>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</si>
  <si>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</si>
  <si>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</si>
  <si>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</si>
  <si>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</si>
  <si>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</si>
  <si>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</si>
  <si>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</si>
  <si>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</si>
  <si>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</si>
  <si>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</si>
  <si>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19 комбайнов</t>
  </si>
  <si>
    <t>22 комбайна</t>
  </si>
  <si>
    <t>29 комбайнов</t>
  </si>
  <si>
    <t>112 комбайнов</t>
  </si>
  <si>
    <t>67 комбайнов</t>
  </si>
  <si>
    <t>32 комбайна</t>
  </si>
  <si>
    <t>92 комбайна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</si>
  <si>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</si>
  <si>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</si>
  <si>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</si>
  <si>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</si>
  <si>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</si>
  <si>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</si>
  <si>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</si>
  <si>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</si>
  <si>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</si>
  <si>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</si>
  <si>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</si>
  <si>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</si>
  <si>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</si>
  <si>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</si>
  <si>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</si>
  <si>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</si>
  <si>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</si>
  <si>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</si>
  <si>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</si>
  <si>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</si>
  <si>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</si>
  <si>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</si>
  <si>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</si>
  <si>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</si>
  <si>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</si>
  <si>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</si>
  <si>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</si>
  <si>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</si>
  <si>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</si>
  <si>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</si>
  <si>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</si>
  <si>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</si>
  <si>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</si>
  <si>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</si>
  <si>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</si>
  <si>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</si>
  <si>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</si>
  <si>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</si>
  <si>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</si>
  <si>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</si>
  <si>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</si>
  <si>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</si>
  <si>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26.08</t>
  </si>
  <si>
    <t>64 комбайнов</t>
  </si>
  <si>
    <t>Уборка зерновых и зернобобовых культур                                    27.08.2019</t>
  </si>
  <si>
    <t>Оперативная информация об агрометеорологических условиях  на территори Ульяновской области по состоянию на 27.08.2019</t>
  </si>
  <si>
    <t>27.08</t>
  </si>
  <si>
    <t>15, пасмурно, местами дождь</t>
  </si>
  <si>
    <t>119 комбайнов</t>
  </si>
  <si>
    <t>дождик</t>
  </si>
  <si>
    <t>30 комбайнов</t>
  </si>
  <si>
    <t>дождь, 15</t>
  </si>
  <si>
    <t>пасмурно, 20</t>
  </si>
  <si>
    <t>13 комбайнов</t>
  </si>
  <si>
    <t>12, облачно</t>
  </si>
  <si>
    <t>35 комбайнов</t>
  </si>
  <si>
    <t>пасмурно, 14</t>
  </si>
  <si>
    <t>облачно, дождь, 14</t>
  </si>
  <si>
    <t>57 комбайнов</t>
  </si>
  <si>
    <t>10, дождь</t>
  </si>
  <si>
    <t>78 комбайнов</t>
  </si>
  <si>
    <t>пасмурно, 15</t>
  </si>
  <si>
    <t>19 комбайн</t>
  </si>
  <si>
    <t>пасмурно</t>
  </si>
  <si>
    <t>дождь</t>
  </si>
  <si>
    <t>52 комбайна</t>
  </si>
  <si>
    <t>15, пасмурно</t>
  </si>
  <si>
    <t>пасмурно, 12 градусов</t>
  </si>
  <si>
    <t>9 комбайнов</t>
  </si>
  <si>
    <t>15, облачно</t>
  </si>
  <si>
    <t>пасмурно, дождь, 14</t>
  </si>
  <si>
    <t>7, дождь</t>
  </si>
  <si>
    <t>дождь, 20</t>
  </si>
  <si>
    <t>95 комбайнов</t>
  </si>
  <si>
    <t>16, дождь</t>
  </si>
  <si>
    <t>68 комбайнов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</si>
</sst>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3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20" xfId="82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2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2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3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1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2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7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0" fillId="24" borderId="2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9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1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29" xfId="82" applyFont="1" applyFill="1" applyBorder="1" applyAlignment="1" applyProtection="1">
      <alignment horizontal="center" vertical="center" wrapText="1"/>
      <protection locked="0"/>
    </xf>
    <xf numFmtId="0" fontId="19" fillId="24" borderId="27" xfId="82" applyFont="1" applyFill="1" applyBorder="1" applyAlignment="1" applyProtection="1">
      <alignment horizontal="center" vertical="center" wrapText="1"/>
      <protection locked="0"/>
    </xf>
    <xf numFmtId="0" fontId="19" fillId="24" borderId="28" xfId="82" applyFont="1" applyFill="1" applyBorder="1" applyAlignment="1" applyProtection="1">
      <alignment horizontal="center" vertical="center" wrapText="1"/>
      <protection locked="0"/>
    </xf>
    <xf numFmtId="1" fontId="19" fillId="24" borderId="30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7" xfId="0" applyNumberFormat="1" applyFont="1" applyFill="1" applyBorder="1" applyAlignment="1">
      <alignment horizontal="center"/>
    </xf>
    <xf numFmtId="1" fontId="19" fillId="24" borderId="28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28" xfId="82" applyNumberFormat="1" applyFont="1" applyFill="1" applyBorder="1" applyAlignment="1" applyProtection="1">
      <alignment horizontal="center" vertical="center" wrapText="1"/>
      <protection/>
    </xf>
    <xf numFmtId="1" fontId="20" fillId="24" borderId="30" xfId="82" applyNumberFormat="1" applyFont="1" applyFill="1" applyBorder="1" applyAlignment="1" applyProtection="1">
      <alignment horizontal="center" vertical="center" wrapText="1"/>
      <protection/>
    </xf>
    <xf numFmtId="0" fontId="20" fillId="24" borderId="31" xfId="82" applyFont="1" applyFill="1" applyBorder="1" applyAlignment="1" applyProtection="1">
      <alignment horizontal="left" vertical="center" wrapText="1"/>
      <protection locked="0"/>
    </xf>
    <xf numFmtId="0" fontId="20" fillId="24" borderId="25" xfId="82" applyFont="1" applyFill="1" applyBorder="1" applyAlignment="1" applyProtection="1">
      <alignment horizontal="center" vertical="center" wrapText="1"/>
      <protection/>
    </xf>
    <xf numFmtId="172" fontId="20" fillId="24" borderId="25" xfId="82" applyNumberFormat="1" applyFont="1" applyFill="1" applyBorder="1" applyAlignment="1" applyProtection="1">
      <alignment horizontal="center" vertical="center" wrapText="1"/>
      <protection/>
    </xf>
    <xf numFmtId="172" fontId="20" fillId="24" borderId="32" xfId="82" applyNumberFormat="1" applyFont="1" applyFill="1" applyBorder="1" applyAlignment="1" applyProtection="1">
      <alignment horizontal="center" vertical="center" wrapText="1"/>
      <protection/>
    </xf>
    <xf numFmtId="0" fontId="20" fillId="24" borderId="24" xfId="82" applyFont="1" applyFill="1" applyBorder="1" applyAlignment="1" applyProtection="1">
      <alignment horizontal="center" vertical="center" wrapText="1"/>
      <protection/>
    </xf>
    <xf numFmtId="172" fontId="20" fillId="24" borderId="25" xfId="0" applyNumberFormat="1" applyFont="1" applyFill="1" applyBorder="1" applyAlignment="1">
      <alignment horizontal="center" vertical="center" wrapText="1"/>
    </xf>
    <xf numFmtId="172" fontId="20" fillId="24" borderId="26" xfId="82" applyNumberFormat="1" applyFont="1" applyFill="1" applyBorder="1" applyAlignment="1" applyProtection="1">
      <alignment horizontal="center" vertical="center" wrapText="1"/>
      <protection/>
    </xf>
    <xf numFmtId="0" fontId="20" fillId="24" borderId="27" xfId="82" applyFont="1" applyFill="1" applyBorder="1" applyAlignment="1" applyProtection="1">
      <alignment horizontal="center" vertical="center" wrapText="1"/>
      <protection/>
    </xf>
    <xf numFmtId="172" fontId="20" fillId="24" borderId="29" xfId="82" applyNumberFormat="1" applyFont="1" applyFill="1" applyBorder="1" applyAlignment="1" applyProtection="1">
      <alignment horizontal="center" vertical="center" wrapText="1"/>
      <protection/>
    </xf>
    <xf numFmtId="172" fontId="20" fillId="24" borderId="26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25" xfId="82" applyNumberFormat="1" applyFont="1" applyFill="1" applyBorder="1" applyAlignment="1" applyProtection="1">
      <alignment horizontal="center" vertical="center" wrapText="1"/>
      <protection/>
    </xf>
    <xf numFmtId="172" fontId="20" fillId="24" borderId="28" xfId="82" applyNumberFormat="1" applyFont="1" applyFill="1" applyBorder="1" applyAlignment="1" applyProtection="1">
      <alignment horizontal="center" vertical="center" wrapText="1"/>
      <protection/>
    </xf>
    <xf numFmtId="1" fontId="20" fillId="24" borderId="27" xfId="82" applyNumberFormat="1" applyFont="1" applyFill="1" applyBorder="1" applyAlignment="1" applyProtection="1">
      <alignment horizontal="center" vertical="center" wrapText="1"/>
      <protection/>
    </xf>
    <xf numFmtId="1" fontId="21" fillId="24" borderId="28" xfId="82" applyNumberFormat="1" applyFont="1" applyFill="1" applyBorder="1" applyAlignment="1" applyProtection="1">
      <alignment horizontal="center" vertical="center" wrapText="1"/>
      <protection/>
    </xf>
    <xf numFmtId="1" fontId="21" fillId="24" borderId="30" xfId="82" applyNumberFormat="1" applyFont="1" applyFill="1" applyBorder="1" applyAlignment="1" applyProtection="1">
      <alignment horizontal="center" vertical="center" wrapText="1"/>
      <protection/>
    </xf>
    <xf numFmtId="0" fontId="21" fillId="24" borderId="33" xfId="82" applyFont="1" applyFill="1" applyBorder="1" applyAlignment="1" applyProtection="1">
      <alignment horizontal="left" vertical="center" wrapText="1"/>
      <protection locked="0"/>
    </xf>
    <xf numFmtId="172" fontId="21" fillId="24" borderId="34" xfId="82" applyNumberFormat="1" applyFont="1" applyFill="1" applyBorder="1" applyAlignment="1" applyProtection="1">
      <alignment horizontal="center" vertical="center" wrapText="1"/>
      <protection/>
    </xf>
    <xf numFmtId="0" fontId="21" fillId="24" borderId="35" xfId="82" applyFont="1" applyFill="1" applyBorder="1" applyAlignment="1" applyProtection="1">
      <alignment horizontal="center" vertical="center" wrapText="1"/>
      <protection/>
    </xf>
    <xf numFmtId="172" fontId="21" fillId="24" borderId="36" xfId="0" applyNumberFormat="1" applyFont="1" applyFill="1" applyBorder="1" applyAlignment="1">
      <alignment horizontal="center" vertical="center" wrapText="1"/>
    </xf>
    <xf numFmtId="172" fontId="21" fillId="24" borderId="37" xfId="82" applyNumberFormat="1" applyFont="1" applyFill="1" applyBorder="1" applyAlignment="1" applyProtection="1">
      <alignment horizontal="center" vertical="center" wrapText="1"/>
      <protection/>
    </xf>
    <xf numFmtId="1" fontId="21" fillId="24" borderId="27" xfId="82" applyNumberFormat="1" applyFont="1" applyFill="1" applyBorder="1" applyAlignment="1" applyProtection="1">
      <alignment horizontal="center" vertical="center" wrapText="1"/>
      <protection/>
    </xf>
    <xf numFmtId="1" fontId="21" fillId="24" borderId="24" xfId="82" applyNumberFormat="1" applyFont="1" applyFill="1" applyBorder="1" applyAlignment="1" applyProtection="1">
      <alignment horizontal="center" vertical="center" wrapText="1"/>
      <protection/>
    </xf>
    <xf numFmtId="1" fontId="21" fillId="24" borderId="25" xfId="82" applyNumberFormat="1" applyFont="1" applyFill="1" applyBorder="1" applyAlignment="1" applyProtection="1">
      <alignment horizontal="center" vertical="center" wrapText="1"/>
      <protection/>
    </xf>
    <xf numFmtId="1" fontId="21" fillId="24" borderId="26" xfId="82" applyNumberFormat="1" applyFont="1" applyFill="1" applyBorder="1" applyAlignment="1" applyProtection="1">
      <alignment horizontal="center" vertical="center" wrapText="1"/>
      <protection/>
    </xf>
    <xf numFmtId="1" fontId="21" fillId="24" borderId="29" xfId="82" applyNumberFormat="1" applyFont="1" applyFill="1" applyBorder="1" applyAlignment="1" applyProtection="1">
      <alignment horizontal="center" vertical="center" wrapText="1"/>
      <protection/>
    </xf>
    <xf numFmtId="1" fontId="21" fillId="24" borderId="35" xfId="82" applyNumberFormat="1" applyFont="1" applyFill="1" applyBorder="1" applyAlignment="1" applyProtection="1">
      <alignment horizontal="center" vertical="center" wrapText="1"/>
      <protection/>
    </xf>
    <xf numFmtId="1" fontId="21" fillId="24" borderId="36" xfId="82" applyNumberFormat="1" applyFont="1" applyFill="1" applyBorder="1" applyAlignment="1" applyProtection="1">
      <alignment horizontal="center" vertical="center" wrapText="1"/>
      <protection/>
    </xf>
    <xf numFmtId="1" fontId="21" fillId="24" borderId="37" xfId="82" applyNumberFormat="1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>
      <alignment horizontal="left" vertical="top" wrapText="1"/>
    </xf>
    <xf numFmtId="0" fontId="21" fillId="24" borderId="24" xfId="82" applyFont="1" applyFill="1" applyBorder="1" applyAlignment="1" applyProtection="1">
      <alignment horizontal="center" vertical="center" wrapText="1"/>
      <protection/>
    </xf>
    <xf numFmtId="0" fontId="21" fillId="24" borderId="25" xfId="82" applyFont="1" applyFill="1" applyBorder="1" applyAlignment="1" applyProtection="1">
      <alignment horizontal="center" vertical="center" wrapText="1"/>
      <protection/>
    </xf>
    <xf numFmtId="0" fontId="21" fillId="24" borderId="26" xfId="82" applyFont="1" applyFill="1" applyBorder="1" applyAlignment="1" applyProtection="1">
      <alignment horizontal="center" vertical="center" wrapText="1"/>
      <protection/>
    </xf>
    <xf numFmtId="0" fontId="19" fillId="24" borderId="38" xfId="0" applyFont="1" applyFill="1" applyBorder="1" applyAlignment="1" applyProtection="1">
      <alignment horizontal="center" vertical="center" wrapText="1"/>
      <protection locked="0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172" fontId="2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1" fontId="19" fillId="24" borderId="22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22" xfId="0" applyNumberFormat="1" applyFont="1" applyFill="1" applyBorder="1" applyAlignment="1" applyProtection="1">
      <alignment horizontal="center" vertical="center" wrapText="1"/>
      <protection/>
    </xf>
    <xf numFmtId="1" fontId="21" fillId="24" borderId="22" xfId="0" applyNumberFormat="1" applyFont="1" applyFill="1" applyBorder="1" applyAlignment="1">
      <alignment horizontal="center" vertical="center" wrapText="1"/>
    </xf>
    <xf numFmtId="1" fontId="19" fillId="24" borderId="3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3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38" xfId="0" applyNumberFormat="1" applyFont="1" applyFill="1" applyBorder="1" applyAlignment="1" applyProtection="1">
      <alignment horizontal="center" vertical="center" wrapText="1"/>
      <protection locked="0"/>
    </xf>
    <xf numFmtId="172" fontId="21" fillId="24" borderId="36" xfId="82" applyNumberFormat="1" applyFont="1" applyFill="1" applyBorder="1" applyAlignment="1" applyProtection="1">
      <alignment horizontal="center" vertical="center" wrapText="1"/>
      <protection/>
    </xf>
    <xf numFmtId="172" fontId="21" fillId="24" borderId="26" xfId="82" applyNumberFormat="1" applyFont="1" applyFill="1" applyBorder="1" applyAlignment="1" applyProtection="1">
      <alignment horizontal="center" vertical="center" wrapText="1"/>
      <protection/>
    </xf>
    <xf numFmtId="0" fontId="19" fillId="24" borderId="40" xfId="0" applyFont="1" applyFill="1" applyBorder="1" applyAlignment="1" applyProtection="1">
      <alignment horizontal="center" vertical="center" wrapText="1"/>
      <protection locked="0"/>
    </xf>
    <xf numFmtId="0" fontId="19" fillId="24" borderId="38" xfId="0" applyFont="1" applyFill="1" applyBorder="1" applyAlignment="1" applyProtection="1">
      <alignment horizontal="center" vertical="center" wrapText="1"/>
      <protection/>
    </xf>
    <xf numFmtId="172" fontId="20" fillId="24" borderId="21" xfId="0" applyNumberFormat="1" applyFont="1" applyFill="1" applyBorder="1" applyAlignment="1" applyProtection="1">
      <alignment horizontal="center" vertical="center" wrapText="1"/>
      <protection/>
    </xf>
    <xf numFmtId="0" fontId="19" fillId="24" borderId="41" xfId="0" applyFont="1" applyFill="1" applyBorder="1" applyAlignment="1" applyProtection="1">
      <alignment horizontal="center" vertical="center" wrapText="1"/>
      <protection locked="0"/>
    </xf>
    <xf numFmtId="0" fontId="19" fillId="24" borderId="42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3" fontId="19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22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43" xfId="0" applyFont="1" applyFill="1" applyBorder="1" applyAlignment="1" applyProtection="1">
      <alignment horizontal="center" vertical="center" wrapText="1"/>
      <protection locked="0"/>
    </xf>
    <xf numFmtId="0" fontId="19" fillId="24" borderId="39" xfId="0" applyFont="1" applyFill="1" applyBorder="1" applyAlignment="1" applyProtection="1">
      <alignment horizontal="center" vertical="center" wrapText="1"/>
      <protection locked="0"/>
    </xf>
    <xf numFmtId="172" fontId="19" fillId="24" borderId="39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1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19" fillId="24" borderId="44" xfId="0" applyFont="1" applyFill="1" applyBorder="1" applyAlignment="1">
      <alignment horizontal="center" vertical="center" wrapText="1"/>
    </xf>
    <xf numFmtId="0" fontId="19" fillId="24" borderId="45" xfId="82" applyFont="1" applyFill="1" applyBorder="1" applyAlignment="1" applyProtection="1">
      <alignment horizontal="center" vertical="center" wrapText="1"/>
      <protection locked="0"/>
    </xf>
    <xf numFmtId="0" fontId="19" fillId="24" borderId="46" xfId="82" applyFont="1" applyFill="1" applyBorder="1" applyAlignment="1" applyProtection="1">
      <alignment horizontal="center" vertical="center" wrapText="1"/>
      <protection locked="0"/>
    </xf>
    <xf numFmtId="1" fontId="19" fillId="24" borderId="47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8" xfId="0" applyNumberFormat="1" applyFont="1" applyFill="1" applyBorder="1" applyAlignment="1" applyProtection="1">
      <alignment horizontal="center" vertical="center" wrapText="1"/>
      <protection/>
    </xf>
    <xf numFmtId="1" fontId="19" fillId="24" borderId="49" xfId="0" applyNumberFormat="1" applyFont="1" applyFill="1" applyBorder="1" applyAlignment="1" applyProtection="1">
      <alignment horizontal="center" vertical="center" wrapText="1"/>
      <protection/>
    </xf>
    <xf numFmtId="172" fontId="19" fillId="24" borderId="28" xfId="0" applyNumberFormat="1" applyFont="1" applyFill="1" applyBorder="1" applyAlignment="1" applyProtection="1">
      <alignment horizontal="center" vertical="center" wrapText="1"/>
      <protection/>
    </xf>
    <xf numFmtId="0" fontId="19" fillId="24" borderId="50" xfId="82" applyFont="1" applyFill="1" applyBorder="1" applyAlignment="1" applyProtection="1">
      <alignment horizontal="center" vertical="center" wrapText="1"/>
      <protection locked="0"/>
    </xf>
    <xf numFmtId="0" fontId="19" fillId="24" borderId="51" xfId="82" applyFont="1" applyFill="1" applyBorder="1" applyAlignment="1" applyProtection="1">
      <alignment horizontal="center" vertical="center" wrapText="1"/>
      <protection locked="0"/>
    </xf>
    <xf numFmtId="0" fontId="19" fillId="24" borderId="49" xfId="82" applyFont="1" applyFill="1" applyBorder="1" applyAlignment="1" applyProtection="1">
      <alignment horizontal="center" vertical="center" wrapText="1"/>
      <protection locked="0"/>
    </xf>
    <xf numFmtId="172" fontId="19" fillId="24" borderId="49" xfId="0" applyNumberFormat="1" applyFont="1" applyFill="1" applyBorder="1" applyAlignment="1">
      <alignment horizontal="center" vertical="center" wrapText="1"/>
    </xf>
    <xf numFmtId="0" fontId="19" fillId="24" borderId="52" xfId="82" applyFont="1" applyFill="1" applyBorder="1" applyAlignment="1" applyProtection="1">
      <alignment horizontal="center" vertical="center" wrapText="1"/>
      <protection locked="0"/>
    </xf>
    <xf numFmtId="1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3" xfId="82" applyFont="1" applyFill="1" applyBorder="1" applyAlignment="1" applyProtection="1">
      <alignment horizontal="center" vertical="center" wrapText="1"/>
      <protection locked="0"/>
    </xf>
    <xf numFmtId="0" fontId="19" fillId="24" borderId="44" xfId="82" applyFont="1" applyFill="1" applyBorder="1" applyAlignment="1" applyProtection="1">
      <alignment horizontal="center" vertical="center" wrapText="1"/>
      <protection locked="0"/>
    </xf>
    <xf numFmtId="0" fontId="19" fillId="24" borderId="51" xfId="0" applyFont="1" applyFill="1" applyBorder="1" applyAlignment="1">
      <alignment horizontal="center" vertical="center" wrapText="1"/>
    </xf>
    <xf numFmtId="172" fontId="19" fillId="24" borderId="2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7" xfId="82" applyFont="1" applyFill="1" applyBorder="1" applyAlignment="1" applyProtection="1">
      <alignment horizontal="center" vertical="center" wrapText="1"/>
      <protection hidden="1"/>
    </xf>
    <xf numFmtId="0" fontId="19" fillId="24" borderId="28" xfId="82" applyFont="1" applyFill="1" applyBorder="1" applyAlignment="1" applyProtection="1">
      <alignment horizontal="center" vertical="center" wrapText="1"/>
      <protection hidden="1" locked="0"/>
    </xf>
    <xf numFmtId="172" fontId="19" fillId="24" borderId="28" xfId="0" applyNumberFormat="1" applyFont="1" applyFill="1" applyBorder="1" applyAlignment="1">
      <alignment horizontal="center" vertical="center" wrapText="1"/>
    </xf>
    <xf numFmtId="172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7" xfId="0" applyNumberFormat="1" applyFont="1" applyFill="1" applyBorder="1" applyAlignment="1">
      <alignment horizontal="center" vertical="center" wrapText="1"/>
    </xf>
    <xf numFmtId="172" fontId="19" fillId="24" borderId="29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7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8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172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8" xfId="82" applyFont="1" applyFill="1" applyBorder="1" applyAlignment="1" applyProtection="1">
      <alignment horizontal="center" vertical="center" wrapText="1"/>
      <protection hidden="1"/>
    </xf>
    <xf numFmtId="172" fontId="19" fillId="24" borderId="28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8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8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8" xfId="82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/>
    </xf>
    <xf numFmtId="0" fontId="19" fillId="24" borderId="29" xfId="82" applyFont="1" applyFill="1" applyBorder="1" applyAlignment="1" applyProtection="1">
      <alignment horizontal="center" vertical="center" wrapText="1"/>
      <protection hidden="1"/>
    </xf>
    <xf numFmtId="1" fontId="19" fillId="24" borderId="27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8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8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8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72" fontId="19" fillId="24" borderId="28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8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27" xfId="80" applyNumberFormat="1" applyFont="1" applyFill="1" applyBorder="1" applyAlignment="1" applyProtection="1">
      <alignment horizontal="center" vertical="center" wrapText="1"/>
      <protection hidden="1"/>
    </xf>
    <xf numFmtId="3" fontId="19" fillId="24" borderId="27" xfId="0" applyNumberFormat="1" applyFont="1" applyFill="1" applyBorder="1" applyAlignment="1">
      <alignment horizontal="center" vertical="center" wrapText="1"/>
    </xf>
    <xf numFmtId="3" fontId="19" fillId="24" borderId="28" xfId="0" applyNumberFormat="1" applyFont="1" applyFill="1" applyBorder="1" applyAlignment="1">
      <alignment horizontal="center" vertical="center" wrapText="1"/>
    </xf>
    <xf numFmtId="172" fontId="19" fillId="24" borderId="54" xfId="0" applyNumberFormat="1" applyFont="1" applyFill="1" applyBorder="1" applyAlignment="1" applyProtection="1">
      <alignment horizontal="center" vertical="center" wrapText="1"/>
      <protection/>
    </xf>
    <xf numFmtId="0" fontId="19" fillId="24" borderId="55" xfId="82" applyFont="1" applyFill="1" applyBorder="1" applyAlignment="1" applyProtection="1">
      <alignment horizontal="center" vertical="center" wrapText="1"/>
      <protection hidden="1"/>
    </xf>
    <xf numFmtId="0" fontId="19" fillId="24" borderId="54" xfId="82" applyFont="1" applyFill="1" applyBorder="1" applyAlignment="1" applyProtection="1">
      <alignment horizontal="center" vertical="center" wrapText="1"/>
      <protection hidden="1" locked="0"/>
    </xf>
    <xf numFmtId="172" fontId="19" fillId="24" borderId="54" xfId="0" applyNumberFormat="1" applyFont="1" applyFill="1" applyBorder="1" applyAlignment="1">
      <alignment horizontal="center" vertical="center" wrapText="1"/>
    </xf>
    <xf numFmtId="172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5" xfId="0" applyNumberFormat="1" applyFont="1" applyFill="1" applyBorder="1" applyAlignment="1">
      <alignment horizontal="center" vertical="center" wrapText="1"/>
    </xf>
    <xf numFmtId="1" fontId="19" fillId="24" borderId="54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5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5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 wrapText="1"/>
    </xf>
    <xf numFmtId="172" fontId="19" fillId="24" borderId="56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4" xfId="82" applyFont="1" applyFill="1" applyBorder="1" applyAlignment="1" applyProtection="1">
      <alignment horizontal="center" vertical="center" wrapText="1"/>
      <protection hidden="1"/>
    </xf>
    <xf numFmtId="0" fontId="19" fillId="24" borderId="5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5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54" xfId="82" applyNumberFormat="1" applyFont="1" applyFill="1" applyBorder="1" applyAlignment="1" applyProtection="1">
      <alignment horizontal="center" vertical="center" wrapText="1"/>
      <protection/>
    </xf>
    <xf numFmtId="172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172" fontId="20" fillId="24" borderId="25" xfId="80" applyNumberFormat="1" applyFont="1" applyFill="1" applyBorder="1" applyAlignment="1" applyProtection="1">
      <alignment horizontal="center" vertical="center" wrapText="1"/>
      <protection hidden="1"/>
    </xf>
    <xf numFmtId="0" fontId="21" fillId="24" borderId="36" xfId="82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Alignment="1">
      <alignment horizontal="center"/>
    </xf>
    <xf numFmtId="3" fontId="19" fillId="24" borderId="41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4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40" xfId="0" applyNumberFormat="1" applyFont="1" applyFill="1" applyBorder="1" applyAlignment="1">
      <alignment horizontal="center" vertical="center" wrapText="1"/>
    </xf>
    <xf numFmtId="174" fontId="19" fillId="24" borderId="40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42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38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38" xfId="0" applyNumberFormat="1" applyFont="1" applyFill="1" applyBorder="1" applyAlignment="1">
      <alignment horizontal="center" vertical="center" wrapText="1"/>
    </xf>
    <xf numFmtId="3" fontId="20" fillId="24" borderId="21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1" xfId="82" applyNumberFormat="1" applyFont="1" applyFill="1" applyBorder="1" applyAlignment="1" applyProtection="1">
      <alignment horizontal="center" vertical="center" wrapText="1"/>
      <protection/>
    </xf>
    <xf numFmtId="1" fontId="20" fillId="24" borderId="21" xfId="0" applyNumberFormat="1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>
      <alignment horizontal="center" vertical="top" wrapText="1"/>
    </xf>
    <xf numFmtId="0" fontId="0" fillId="24" borderId="28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5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1" fontId="20" fillId="24" borderId="24" xfId="82" applyNumberFormat="1" applyFont="1" applyFill="1" applyBorder="1" applyAlignment="1" applyProtection="1">
      <alignment horizontal="center" vertical="center" wrapText="1"/>
      <protection/>
    </xf>
    <xf numFmtId="1" fontId="20" fillId="24" borderId="25" xfId="82" applyNumberFormat="1" applyFont="1" applyFill="1" applyBorder="1" applyAlignment="1" applyProtection="1">
      <alignment horizontal="center" vertical="center" wrapText="1"/>
      <protection/>
    </xf>
    <xf numFmtId="1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46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21" fillId="24" borderId="24" xfId="82" applyNumberFormat="1" applyFont="1" applyFill="1" applyBorder="1" applyAlignment="1" applyProtection="1">
      <alignment horizontal="center" vertical="center" wrapText="1"/>
      <protection/>
    </xf>
    <xf numFmtId="0" fontId="21" fillId="24" borderId="25" xfId="82" applyNumberFormat="1" applyFont="1" applyFill="1" applyBorder="1" applyAlignment="1" applyProtection="1">
      <alignment horizontal="center" vertical="center" wrapText="1"/>
      <protection/>
    </xf>
    <xf numFmtId="174" fontId="21" fillId="24" borderId="25" xfId="82" applyNumberFormat="1" applyFont="1" applyFill="1" applyBorder="1" applyAlignment="1" applyProtection="1">
      <alignment horizontal="center" vertical="center" wrapText="1"/>
      <protection/>
    </xf>
    <xf numFmtId="3" fontId="21" fillId="24" borderId="25" xfId="82" applyNumberFormat="1" applyFont="1" applyFill="1" applyBorder="1" applyAlignment="1" applyProtection="1">
      <alignment horizontal="center" vertical="center" wrapText="1"/>
      <protection/>
    </xf>
    <xf numFmtId="174" fontId="21" fillId="24" borderId="26" xfId="82" applyNumberFormat="1" applyFont="1" applyFill="1" applyBorder="1" applyAlignment="1" applyProtection="1">
      <alignment horizontal="center" vertical="center" wrapText="1"/>
      <protection/>
    </xf>
    <xf numFmtId="0" fontId="21" fillId="24" borderId="57" xfId="0" applyFont="1" applyFill="1" applyBorder="1" applyAlignment="1">
      <alignment horizontal="left" vertical="center" wrapText="1"/>
    </xf>
    <xf numFmtId="3" fontId="21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1" fillId="24" borderId="58" xfId="82" applyNumberFormat="1" applyFont="1" applyFill="1" applyBorder="1" applyAlignment="1" applyProtection="1">
      <alignment horizontal="center" vertical="center" wrapText="1"/>
      <protection locked="0"/>
    </xf>
    <xf numFmtId="1" fontId="21" fillId="24" borderId="59" xfId="0" applyNumberFormat="1" applyFont="1" applyFill="1" applyBorder="1" applyAlignment="1">
      <alignment horizontal="center" vertical="center" wrapText="1"/>
    </xf>
    <xf numFmtId="1" fontId="21" fillId="24" borderId="60" xfId="0" applyNumberFormat="1" applyFont="1" applyFill="1" applyBorder="1" applyAlignment="1">
      <alignment horizontal="center" vertical="center" wrapText="1"/>
    </xf>
    <xf numFmtId="172" fontId="21" fillId="24" borderId="60" xfId="0" applyNumberFormat="1" applyFont="1" applyFill="1" applyBorder="1" applyAlignment="1">
      <alignment horizontal="center" vertical="center" wrapText="1"/>
    </xf>
    <xf numFmtId="172" fontId="21" fillId="24" borderId="58" xfId="0" applyNumberFormat="1" applyFont="1" applyFill="1" applyBorder="1" applyAlignment="1">
      <alignment horizontal="center" vertical="center" wrapText="1"/>
    </xf>
    <xf numFmtId="0" fontId="21" fillId="24" borderId="61" xfId="0" applyFont="1" applyFill="1" applyBorder="1" applyAlignment="1">
      <alignment horizontal="center" vertical="center" wrapText="1"/>
    </xf>
    <xf numFmtId="0" fontId="21" fillId="24" borderId="60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19" fillId="24" borderId="62" xfId="0" applyFont="1" applyFill="1" applyBorder="1" applyAlignment="1" applyProtection="1">
      <alignment horizontal="center" vertical="center" wrapText="1"/>
      <protection locked="0"/>
    </xf>
    <xf numFmtId="0" fontId="19" fillId="24" borderId="63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62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62" xfId="0" applyNumberFormat="1" applyFont="1" applyFill="1" applyBorder="1" applyAlignment="1" applyProtection="1">
      <alignment horizontal="center" vertical="center" wrapText="1"/>
      <protection/>
    </xf>
    <xf numFmtId="0" fontId="21" fillId="24" borderId="64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28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Fill="1" applyBorder="1" applyAlignment="1">
      <alignment/>
    </xf>
    <xf numFmtId="3" fontId="30" fillId="0" borderId="28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28" xfId="84" applyNumberFormat="1" applyFont="1" applyFill="1" applyBorder="1" applyAlignment="1" applyProtection="1">
      <alignment horizontal="center" vertical="center"/>
      <protection hidden="1"/>
    </xf>
    <xf numFmtId="0" fontId="19" fillId="0" borderId="28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19" fillId="0" borderId="45" xfId="84" applyNumberFormat="1" applyFont="1" applyFill="1" applyBorder="1" applyAlignment="1" applyProtection="1">
      <alignment horizontal="center"/>
      <protection hidden="1"/>
    </xf>
    <xf numFmtId="1" fontId="19" fillId="0" borderId="45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9" fillId="0" borderId="65" xfId="0" applyFont="1" applyFill="1" applyBorder="1" applyAlignment="1" applyProtection="1">
      <alignment horizontal="center" vertical="center" textRotation="90" wrapText="1"/>
      <protection hidden="1"/>
    </xf>
    <xf numFmtId="0" fontId="19" fillId="0" borderId="66" xfId="0" applyFont="1" applyFill="1" applyBorder="1" applyAlignment="1" applyProtection="1">
      <alignment horizontal="center" vertical="center" textRotation="90" wrapText="1"/>
      <protection hidden="1"/>
    </xf>
    <xf numFmtId="3" fontId="19" fillId="0" borderId="54" xfId="84" applyNumberFormat="1" applyFont="1" applyFill="1" applyBorder="1" applyAlignment="1" applyProtection="1">
      <alignment horizontal="center" vertical="center"/>
      <protection hidden="1"/>
    </xf>
    <xf numFmtId="1" fontId="19" fillId="0" borderId="54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3" fontId="21" fillId="0" borderId="36" xfId="74" applyNumberFormat="1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 hidden="1"/>
    </xf>
    <xf numFmtId="172" fontId="21" fillId="0" borderId="36" xfId="0" applyNumberFormat="1" applyFont="1" applyFill="1" applyBorder="1" applyAlignment="1" applyProtection="1">
      <alignment horizontal="center" vertical="center"/>
      <protection hidden="1"/>
    </xf>
    <xf numFmtId="172" fontId="21" fillId="0" borderId="37" xfId="0" applyNumberFormat="1" applyFont="1" applyFill="1" applyBorder="1" applyAlignment="1" applyProtection="1">
      <alignment horizontal="center" vertical="center"/>
      <protection hidden="1"/>
    </xf>
    <xf numFmtId="3" fontId="27" fillId="0" borderId="25" xfId="84" applyNumberFormat="1" applyFont="1" applyFill="1" applyBorder="1" applyAlignment="1" applyProtection="1">
      <alignment horizontal="center" vertical="center" wrapText="1"/>
      <protection hidden="1"/>
    </xf>
    <xf numFmtId="3" fontId="20" fillId="0" borderId="25" xfId="0" applyNumberFormat="1" applyFont="1" applyFill="1" applyBorder="1" applyAlignment="1" applyProtection="1">
      <alignment horizontal="center" vertical="center"/>
      <protection hidden="1"/>
    </xf>
    <xf numFmtId="174" fontId="20" fillId="0" borderId="25" xfId="84" applyNumberFormat="1" applyFont="1" applyFill="1" applyBorder="1" applyAlignment="1" applyProtection="1">
      <alignment horizontal="center" vertical="center"/>
      <protection hidden="1"/>
    </xf>
    <xf numFmtId="3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30" fillId="0" borderId="67" xfId="84" applyFont="1" applyFill="1" applyBorder="1" applyAlignment="1" applyProtection="1">
      <alignment vertical="top" wrapText="1"/>
      <protection hidden="1"/>
    </xf>
    <xf numFmtId="0" fontId="20" fillId="0" borderId="31" xfId="0" applyFont="1" applyFill="1" applyBorder="1" applyAlignment="1" applyProtection="1">
      <alignment vertical="center"/>
      <protection hidden="1"/>
    </xf>
    <xf numFmtId="0" fontId="19" fillId="0" borderId="68" xfId="0" applyFont="1" applyFill="1" applyBorder="1" applyAlignment="1" applyProtection="1">
      <alignment horizontal="center" vertical="center" textRotation="90" wrapText="1"/>
      <protection hidden="1"/>
    </xf>
    <xf numFmtId="0" fontId="21" fillId="0" borderId="69" xfId="0" applyFont="1" applyFill="1" applyBorder="1" applyAlignment="1" applyProtection="1">
      <alignment horizontal="center" vertical="center"/>
      <protection hidden="1"/>
    </xf>
    <xf numFmtId="0" fontId="19" fillId="0" borderId="70" xfId="0" applyFont="1" applyFill="1" applyBorder="1" applyAlignment="1" applyProtection="1">
      <alignment horizontal="center" vertical="center" textRotation="90" wrapText="1"/>
      <protection hidden="1"/>
    </xf>
    <xf numFmtId="3" fontId="30" fillId="0" borderId="44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27" xfId="84" applyNumberFormat="1" applyFont="1" applyFill="1" applyBorder="1" applyAlignment="1" applyProtection="1">
      <alignment horizontal="center" vertical="center" wrapText="1"/>
      <protection hidden="1"/>
    </xf>
    <xf numFmtId="172" fontId="30" fillId="0" borderId="30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55" xfId="84" applyNumberFormat="1" applyFont="1" applyFill="1" applyBorder="1" applyAlignment="1" applyProtection="1">
      <alignment horizontal="center" vertical="center" wrapText="1"/>
      <protection hidden="1"/>
    </xf>
    <xf numFmtId="3" fontId="27" fillId="0" borderId="24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35" xfId="74" applyNumberFormat="1" applyFont="1" applyFill="1" applyBorder="1" applyAlignment="1" applyProtection="1">
      <alignment horizontal="center" vertical="center"/>
      <protection/>
    </xf>
    <xf numFmtId="172" fontId="32" fillId="0" borderId="37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71" xfId="0" applyNumberFormat="1" applyFont="1" applyFill="1" applyBorder="1" applyAlignment="1">
      <alignment horizontal="center" vertical="center" wrapText="1"/>
    </xf>
    <xf numFmtId="3" fontId="19" fillId="0" borderId="72" xfId="0" applyNumberFormat="1" applyFont="1" applyFill="1" applyBorder="1" applyAlignment="1">
      <alignment horizontal="center" vertical="center" wrapText="1"/>
    </xf>
    <xf numFmtId="3" fontId="19" fillId="0" borderId="73" xfId="0" applyNumberFormat="1" applyFont="1" applyFill="1" applyBorder="1" applyAlignment="1">
      <alignment horizontal="center" vertical="center" wrapText="1"/>
    </xf>
    <xf numFmtId="3" fontId="20" fillId="0" borderId="74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4" fontId="19" fillId="0" borderId="46" xfId="84" applyNumberFormat="1" applyFont="1" applyFill="1" applyBorder="1" applyAlignment="1" applyProtection="1">
      <alignment horizontal="center"/>
      <protection hidden="1"/>
    </xf>
    <xf numFmtId="3" fontId="19" fillId="0" borderId="27" xfId="0" applyNumberFormat="1" applyFont="1" applyFill="1" applyBorder="1" applyAlignment="1">
      <alignment horizontal="center" vertical="center" wrapText="1"/>
    </xf>
    <xf numFmtId="174" fontId="19" fillId="0" borderId="30" xfId="84" applyNumberFormat="1" applyFont="1" applyFill="1" applyBorder="1" applyAlignment="1" applyProtection="1">
      <alignment horizontal="center" vertical="center"/>
      <protection hidden="1"/>
    </xf>
    <xf numFmtId="3" fontId="19" fillId="0" borderId="55" xfId="0" applyNumberFormat="1" applyFont="1" applyFill="1" applyBorder="1" applyAlignment="1">
      <alignment horizontal="center" vertical="center" wrapText="1"/>
    </xf>
    <xf numFmtId="174" fontId="19" fillId="0" borderId="56" xfId="84" applyNumberFormat="1" applyFont="1" applyFill="1" applyBorder="1" applyAlignment="1" applyProtection="1">
      <alignment horizontal="center" vertical="center"/>
      <protection hidden="1"/>
    </xf>
    <xf numFmtId="3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21" fillId="0" borderId="35" xfId="0" applyFont="1" applyFill="1" applyBorder="1" applyAlignment="1" applyProtection="1">
      <alignment horizontal="center" vertical="center"/>
      <protection hidden="1"/>
    </xf>
    <xf numFmtId="174" fontId="21" fillId="0" borderId="37" xfId="84" applyNumberFormat="1" applyFont="1" applyFill="1" applyBorder="1" applyAlignment="1" applyProtection="1">
      <alignment horizontal="center" vertical="center"/>
      <protection hidden="1"/>
    </xf>
    <xf numFmtId="0" fontId="19" fillId="0" borderId="75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3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 vertical="center"/>
      <protection hidden="1"/>
    </xf>
    <xf numFmtId="172" fontId="21" fillId="0" borderId="34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172" fontId="19" fillId="0" borderId="46" xfId="0" applyNumberFormat="1" applyFont="1" applyFill="1" applyBorder="1" applyAlignment="1" applyProtection="1">
      <alignment horizont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4" fontId="20" fillId="0" borderId="26" xfId="84" applyNumberFormat="1" applyFont="1" applyFill="1" applyBorder="1" applyAlignment="1" applyProtection="1">
      <alignment horizontal="center" vertical="center"/>
      <protection hidden="1"/>
    </xf>
    <xf numFmtId="172" fontId="21" fillId="0" borderId="35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27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172" fontId="19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24" xfId="0" applyNumberFormat="1" applyFont="1" applyFill="1" applyBorder="1" applyAlignment="1" applyProtection="1">
      <alignment horizontal="center" vertical="center"/>
      <protection hidden="1"/>
    </xf>
    <xf numFmtId="172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21" fillId="0" borderId="33" xfId="74" applyFont="1" applyFill="1" applyBorder="1" applyProtection="1">
      <alignment/>
      <protection locked="0"/>
    </xf>
    <xf numFmtId="172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8" xfId="80" applyNumberFormat="1" applyFont="1" applyFill="1" applyBorder="1" applyAlignment="1" applyProtection="1">
      <alignment horizontal="center" vertical="center" wrapText="1"/>
      <protection hidden="1" locked="0"/>
    </xf>
    <xf numFmtId="3" fontId="30" fillId="24" borderId="27" xfId="84" applyNumberFormat="1" applyFont="1" applyFill="1" applyBorder="1" applyAlignment="1" applyProtection="1">
      <alignment horizontal="center" vertical="center" wrapText="1"/>
      <protection hidden="1"/>
    </xf>
    <xf numFmtId="3" fontId="30" fillId="24" borderId="28" xfId="84" applyNumberFormat="1" applyFont="1" applyFill="1" applyBorder="1" applyAlignment="1" applyProtection="1">
      <alignment horizontal="center" vertical="center" wrapText="1"/>
      <protection hidden="1"/>
    </xf>
    <xf numFmtId="172" fontId="30" fillId="24" borderId="30" xfId="84" applyNumberFormat="1" applyFont="1" applyFill="1" applyBorder="1" applyAlignment="1" applyProtection="1">
      <alignment horizontal="center" vertical="center" wrapText="1"/>
      <protection hidden="1"/>
    </xf>
    <xf numFmtId="3" fontId="19" fillId="24" borderId="28" xfId="84" applyNumberFormat="1" applyFont="1" applyFill="1" applyBorder="1" applyAlignment="1" applyProtection="1">
      <alignment horizontal="center" vertical="center"/>
      <protection hidden="1"/>
    </xf>
    <xf numFmtId="174" fontId="19" fillId="24" borderId="30" xfId="84" applyNumberFormat="1" applyFont="1" applyFill="1" applyBorder="1" applyAlignment="1" applyProtection="1">
      <alignment horizontal="center" vertical="center"/>
      <protection hidden="1"/>
    </xf>
    <xf numFmtId="3" fontId="19" fillId="24" borderId="72" xfId="0" applyNumberFormat="1" applyFont="1" applyFill="1" applyBorder="1" applyAlignment="1">
      <alignment horizontal="center" vertical="center" wrapText="1"/>
    </xf>
    <xf numFmtId="1" fontId="19" fillId="24" borderId="28" xfId="85" applyNumberFormat="1" applyFont="1" applyFill="1" applyBorder="1" applyAlignment="1" applyProtection="1">
      <alignment horizontal="center" vertical="center"/>
      <protection hidden="1" locked="0"/>
    </xf>
    <xf numFmtId="172" fontId="19" fillId="24" borderId="29" xfId="0" applyNumberFormat="1" applyFont="1" applyFill="1" applyBorder="1" applyAlignment="1" applyProtection="1">
      <alignment horizontal="center" vertical="center"/>
      <protection hidden="1"/>
    </xf>
    <xf numFmtId="172" fontId="19" fillId="24" borderId="30" xfId="0" applyNumberFormat="1" applyFont="1" applyFill="1" applyBorder="1" applyAlignment="1" applyProtection="1">
      <alignment horizontal="center" vertical="center"/>
      <protection hidden="1"/>
    </xf>
    <xf numFmtId="0" fontId="19" fillId="24" borderId="27" xfId="0" applyNumberFormat="1" applyFont="1" applyFill="1" applyBorder="1" applyAlignment="1">
      <alignment horizontal="center" vertical="center" wrapText="1"/>
    </xf>
    <xf numFmtId="0" fontId="19" fillId="24" borderId="28" xfId="85" applyNumberFormat="1" applyFont="1" applyFill="1" applyBorder="1" applyAlignment="1" applyProtection="1">
      <alignment horizontal="center" vertical="center"/>
      <protection hidden="1" locked="0"/>
    </xf>
    <xf numFmtId="0" fontId="0" fillId="24" borderId="27" xfId="0" applyFill="1" applyBorder="1" applyAlignment="1">
      <alignment/>
    </xf>
    <xf numFmtId="0" fontId="0" fillId="24" borderId="30" xfId="0" applyFill="1" applyBorder="1" applyAlignment="1">
      <alignment/>
    </xf>
    <xf numFmtId="3" fontId="19" fillId="24" borderId="44" xfId="0" applyNumberFormat="1" applyFont="1" applyFill="1" applyBorder="1" applyAlignment="1">
      <alignment horizontal="center" vertical="center" wrapText="1"/>
    </xf>
    <xf numFmtId="3" fontId="30" fillId="24" borderId="67" xfId="84" applyNumberFormat="1" applyFont="1" applyFill="1" applyBorder="1" applyAlignment="1" applyProtection="1">
      <alignment horizontal="center" vertical="center" wrapText="1"/>
      <protection hidden="1"/>
    </xf>
    <xf numFmtId="174" fontId="19" fillId="24" borderId="29" xfId="84" applyNumberFormat="1" applyFont="1" applyFill="1" applyBorder="1" applyAlignment="1" applyProtection="1">
      <alignment horizontal="center" vertical="center"/>
      <protection hidden="1"/>
    </xf>
    <xf numFmtId="0" fontId="23" fillId="24" borderId="28" xfId="0" applyFont="1" applyFill="1" applyBorder="1" applyAlignment="1">
      <alignment horizontal="center"/>
    </xf>
    <xf numFmtId="0" fontId="0" fillId="24" borderId="28" xfId="0" applyFill="1" applyBorder="1" applyAlignment="1">
      <alignment/>
    </xf>
    <xf numFmtId="0" fontId="20" fillId="24" borderId="24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55" xfId="0" applyFont="1" applyFill="1" applyBorder="1" applyAlignment="1" applyProtection="1">
      <alignment horizontal="center" vertical="center" wrapText="1"/>
      <protection/>
    </xf>
    <xf numFmtId="1" fontId="19" fillId="24" borderId="54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76" xfId="82" applyFont="1" applyFill="1" applyBorder="1" applyAlignment="1" applyProtection="1">
      <alignment horizontal="center" vertical="center" wrapText="1"/>
      <protection hidden="1"/>
    </xf>
    <xf numFmtId="0" fontId="20" fillId="24" borderId="24" xfId="82" applyFont="1" applyFill="1" applyBorder="1" applyAlignment="1" applyProtection="1">
      <alignment horizontal="center" vertical="center" wrapText="1"/>
      <protection/>
    </xf>
    <xf numFmtId="0" fontId="20" fillId="24" borderId="3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7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1" fontId="21" fillId="24" borderId="35" xfId="82" applyNumberFormat="1" applyFont="1" applyFill="1" applyBorder="1" applyAlignment="1" applyProtection="1">
      <alignment horizontal="center" vertical="center" wrapText="1"/>
      <protection/>
    </xf>
    <xf numFmtId="0" fontId="20" fillId="24" borderId="5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6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58" xfId="76" applyFont="1" applyFill="1" applyBorder="1" applyAlignment="1" applyProtection="1">
      <alignment horizontal="center" vertical="center" textRotation="90" wrapText="1"/>
      <protection locked="0"/>
    </xf>
    <xf numFmtId="0" fontId="19" fillId="24" borderId="77" xfId="0" applyFont="1" applyFill="1" applyBorder="1" applyAlignment="1" applyProtection="1">
      <alignment horizontal="center" vertical="center" wrapText="1"/>
      <protection locked="0"/>
    </xf>
    <xf numFmtId="3" fontId="19" fillId="24" borderId="78" xfId="0" applyNumberFormat="1" applyFont="1" applyFill="1" applyBorder="1" applyAlignment="1" applyProtection="1">
      <alignment horizontal="center" vertical="center" wrapText="1"/>
      <protection hidden="1"/>
    </xf>
    <xf numFmtId="3" fontId="19" fillId="24" borderId="38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4" borderId="38" xfId="81" applyNumberFormat="1" applyFont="1" applyFill="1" applyBorder="1" applyAlignment="1" applyProtection="1">
      <alignment horizontal="center" vertical="center" wrapText="1"/>
      <protection hidden="1"/>
    </xf>
    <xf numFmtId="0" fontId="21" fillId="24" borderId="79" xfId="0" applyFont="1" applyFill="1" applyBorder="1" applyAlignment="1">
      <alignment horizontal="center" vertical="center" wrapText="1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25" xfId="0" applyNumberFormat="1" applyFont="1" applyFill="1" applyBorder="1" applyAlignment="1" applyProtection="1">
      <alignment horizontal="center" vertical="center"/>
      <protection hidden="1"/>
    </xf>
    <xf numFmtId="174" fontId="20" fillId="24" borderId="21" xfId="82" applyNumberFormat="1" applyFont="1" applyFill="1" applyBorder="1" applyAlignment="1" applyProtection="1">
      <alignment horizontal="center" vertical="center" wrapText="1"/>
      <protection/>
    </xf>
    <xf numFmtId="172" fontId="19" fillId="0" borderId="28" xfId="0" applyNumberFormat="1" applyFont="1" applyFill="1" applyBorder="1" applyAlignment="1" applyProtection="1">
      <alignment horizontal="center" vertical="center" wrapText="1"/>
      <protection/>
    </xf>
    <xf numFmtId="172" fontId="19" fillId="0" borderId="29" xfId="80" applyNumberFormat="1" applyFont="1" applyFill="1" applyBorder="1" applyAlignment="1" applyProtection="1">
      <alignment horizontal="center" vertical="center" wrapText="1"/>
      <protection hidden="1"/>
    </xf>
    <xf numFmtId="1" fontId="21" fillId="0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35" xfId="0" applyNumberFormat="1" applyFont="1" applyFill="1" applyBorder="1" applyAlignment="1" applyProtection="1">
      <alignment horizontal="center" vertical="center"/>
      <protection hidden="1"/>
    </xf>
    <xf numFmtId="172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5" xfId="0" applyNumberFormat="1" applyFont="1" applyFill="1" applyBorder="1" applyAlignment="1" applyProtection="1">
      <alignment horizont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1" fontId="19" fillId="24" borderId="28" xfId="0" applyNumberFormat="1" applyFont="1" applyFill="1" applyBorder="1" applyAlignment="1" applyProtection="1">
      <alignment horizontal="center" vertical="center"/>
      <protection hidden="1"/>
    </xf>
    <xf numFmtId="1" fontId="19" fillId="0" borderId="54" xfId="0" applyNumberFormat="1" applyFont="1" applyFill="1" applyBorder="1" applyAlignment="1" applyProtection="1">
      <alignment horizontal="center" vertical="center"/>
      <protection hidden="1"/>
    </xf>
    <xf numFmtId="172" fontId="27" fillId="0" borderId="26" xfId="84" applyNumberFormat="1" applyFont="1" applyFill="1" applyBorder="1" applyAlignment="1" applyProtection="1">
      <alignment horizontal="center" vertical="center" wrapText="1"/>
      <protection hidden="1"/>
    </xf>
    <xf numFmtId="174" fontId="20" fillId="0" borderId="32" xfId="84" applyNumberFormat="1" applyFont="1" applyFill="1" applyBorder="1" applyAlignment="1" applyProtection="1">
      <alignment horizontal="center" vertical="center"/>
      <protection hidden="1"/>
    </xf>
    <xf numFmtId="3" fontId="20" fillId="0" borderId="26" xfId="84" applyNumberFormat="1" applyFont="1" applyFill="1" applyBorder="1" applyAlignment="1" applyProtection="1">
      <alignment horizontal="center" vertical="center"/>
      <protection hidden="1"/>
    </xf>
    <xf numFmtId="1" fontId="19" fillId="24" borderId="72" xfId="0" applyNumberFormat="1" applyFont="1" applyFill="1" applyBorder="1" applyAlignment="1" applyProtection="1">
      <alignment horizontal="center" vertical="center" wrapText="1"/>
      <protection/>
    </xf>
    <xf numFmtId="1" fontId="19" fillId="24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72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24" borderId="73" xfId="0" applyNumberFormat="1" applyFont="1" applyFill="1" applyBorder="1" applyAlignment="1" applyProtection="1">
      <alignment horizontal="center" vertical="center" wrapText="1"/>
      <protection/>
    </xf>
    <xf numFmtId="1" fontId="20" fillId="24" borderId="80" xfId="82" applyNumberFormat="1" applyFont="1" applyFill="1" applyBorder="1" applyAlignment="1" applyProtection="1">
      <alignment horizontal="center" vertical="center" wrapText="1"/>
      <protection/>
    </xf>
    <xf numFmtId="1" fontId="21" fillId="24" borderId="81" xfId="82" applyNumberFormat="1" applyFont="1" applyFill="1" applyBorder="1" applyAlignment="1" applyProtection="1">
      <alignment horizontal="center" vertical="center" wrapText="1"/>
      <protection/>
    </xf>
    <xf numFmtId="1" fontId="21" fillId="24" borderId="24" xfId="0" applyNumberFormat="1" applyFont="1" applyFill="1" applyBorder="1" applyAlignment="1" applyProtection="1">
      <alignment horizontal="center" vertical="center" wrapText="1"/>
      <protection/>
    </xf>
    <xf numFmtId="1" fontId="21" fillId="24" borderId="36" xfId="0" applyNumberFormat="1" applyFont="1" applyFill="1" applyBorder="1" applyAlignment="1" applyProtection="1">
      <alignment horizontal="center" vertical="center" wrapText="1"/>
      <protection/>
    </xf>
    <xf numFmtId="1" fontId="19" fillId="24" borderId="5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82" xfId="83" applyFont="1" applyFill="1" applyBorder="1" applyAlignment="1">
      <alignment horizontal="center" vertical="center" wrapText="1"/>
      <protection/>
    </xf>
    <xf numFmtId="0" fontId="20" fillId="0" borderId="83" xfId="83" applyFont="1" applyFill="1" applyBorder="1" applyAlignment="1">
      <alignment horizontal="center" vertical="center" wrapText="1"/>
      <protection/>
    </xf>
    <xf numFmtId="0" fontId="20" fillId="0" borderId="83" xfId="83" applyFont="1" applyFill="1" applyBorder="1" applyAlignment="1">
      <alignment horizontal="center" vertical="center"/>
      <protection/>
    </xf>
    <xf numFmtId="0" fontId="20" fillId="0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 wrapText="1"/>
    </xf>
    <xf numFmtId="1" fontId="19" fillId="0" borderId="40" xfId="83" applyNumberFormat="1" applyFont="1" applyFill="1" applyBorder="1" applyAlignment="1">
      <alignment horizontal="center" vertical="center"/>
      <protection/>
    </xf>
    <xf numFmtId="172" fontId="19" fillId="0" borderId="86" xfId="83" applyNumberFormat="1" applyFont="1" applyFill="1" applyBorder="1" applyAlignment="1">
      <alignment horizontal="center" vertical="center"/>
      <protection/>
    </xf>
    <xf numFmtId="0" fontId="19" fillId="0" borderId="40" xfId="83" applyFont="1" applyFill="1" applyBorder="1" applyAlignment="1">
      <alignment horizontal="center" vertical="center"/>
      <protection/>
    </xf>
    <xf numFmtId="172" fontId="19" fillId="0" borderId="87" xfId="83" applyNumberFormat="1" applyFont="1" applyFill="1" applyBorder="1" applyAlignment="1">
      <alignment horizontal="center" vertical="center"/>
      <protection/>
    </xf>
    <xf numFmtId="0" fontId="19" fillId="0" borderId="88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90" xfId="83" applyFont="1" applyFill="1" applyBorder="1">
      <alignment/>
      <protection/>
    </xf>
    <xf numFmtId="0" fontId="30" fillId="0" borderId="85" xfId="0" applyFont="1" applyFill="1" applyBorder="1" applyAlignment="1">
      <alignment horizontal="center" vertical="center" wrapText="1"/>
    </xf>
    <xf numFmtId="0" fontId="19" fillId="24" borderId="85" xfId="0" applyFont="1" applyFill="1" applyBorder="1" applyAlignment="1">
      <alignment horizontal="center" vertical="center" wrapText="1"/>
    </xf>
    <xf numFmtId="0" fontId="19" fillId="24" borderId="88" xfId="0" applyFont="1" applyFill="1" applyBorder="1" applyAlignment="1">
      <alignment horizontal="center" vertical="center" wrapText="1"/>
    </xf>
    <xf numFmtId="0" fontId="19" fillId="24" borderId="89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40" xfId="83" applyNumberFormat="1" applyFont="1" applyFill="1" applyBorder="1" applyAlignment="1">
      <alignment horizontal="center" vertical="center"/>
      <protection/>
    </xf>
    <xf numFmtId="172" fontId="19" fillId="24" borderId="87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0" borderId="91" xfId="83" applyFont="1" applyFill="1" applyBorder="1">
      <alignment/>
      <protection/>
    </xf>
    <xf numFmtId="0" fontId="19" fillId="0" borderId="38" xfId="83" applyFont="1" applyFill="1" applyBorder="1" applyAlignment="1">
      <alignment horizontal="center" vertical="center"/>
      <protection/>
    </xf>
    <xf numFmtId="1" fontId="19" fillId="0" borderId="38" xfId="83" applyNumberFormat="1" applyFont="1" applyFill="1" applyBorder="1" applyAlignment="1">
      <alignment horizontal="center" vertical="center"/>
      <protection/>
    </xf>
    <xf numFmtId="172" fontId="19" fillId="0" borderId="92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93" xfId="83" applyFont="1" applyFill="1" applyBorder="1">
      <alignment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97" xfId="83" applyFont="1" applyFill="1" applyBorder="1">
      <alignment/>
      <protection/>
    </xf>
    <xf numFmtId="1" fontId="21" fillId="0" borderId="82" xfId="83" applyNumberFormat="1" applyFont="1" applyFill="1" applyBorder="1" applyAlignment="1">
      <alignment horizontal="center" vertical="center"/>
      <protection/>
    </xf>
    <xf numFmtId="1" fontId="21" fillId="0" borderId="83" xfId="83" applyNumberFormat="1" applyFont="1" applyFill="1" applyBorder="1" applyAlignment="1">
      <alignment horizontal="center" vertical="center"/>
      <protection/>
    </xf>
    <xf numFmtId="172" fontId="21" fillId="0" borderId="84" xfId="83" applyNumberFormat="1" applyFont="1" applyFill="1" applyBorder="1" applyAlignment="1">
      <alignment horizontal="center" vertical="center"/>
      <protection/>
    </xf>
    <xf numFmtId="1" fontId="21" fillId="0" borderId="98" xfId="83" applyNumberFormat="1" applyFont="1" applyFill="1" applyBorder="1" applyAlignment="1">
      <alignment horizontal="center" vertical="center"/>
      <protection/>
    </xf>
    <xf numFmtId="1" fontId="21" fillId="0" borderId="99" xfId="83" applyNumberFormat="1" applyFont="1" applyFill="1" applyBorder="1" applyAlignment="1">
      <alignment horizontal="center" vertical="center"/>
      <protection/>
    </xf>
    <xf numFmtId="0" fontId="21" fillId="0" borderId="83" xfId="83" applyFont="1" applyFill="1" applyBorder="1" applyAlignment="1">
      <alignment horizontal="center" vertical="center"/>
      <protection/>
    </xf>
    <xf numFmtId="0" fontId="21" fillId="0" borderId="82" xfId="83" applyFont="1" applyFill="1" applyBorder="1" applyAlignment="1">
      <alignment horizontal="center" vertical="center"/>
      <protection/>
    </xf>
    <xf numFmtId="172" fontId="21" fillId="0" borderId="83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6" fillId="0" borderId="70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2" fillId="0" borderId="100" xfId="87" applyFont="1" applyFill="1" applyBorder="1" applyAlignment="1" applyProtection="1">
      <alignment vertical="center"/>
      <protection locked="0"/>
    </xf>
    <xf numFmtId="0" fontId="22" fillId="0" borderId="44" xfId="87" applyNumberFormat="1" applyFont="1" applyFill="1" applyBorder="1" applyAlignment="1" applyProtection="1">
      <alignment horizontal="center" vertical="center"/>
      <protection locked="0"/>
    </xf>
    <xf numFmtId="0" fontId="22" fillId="0" borderId="45" xfId="87" applyNumberFormat="1" applyFont="1" applyFill="1" applyBorder="1" applyAlignment="1" applyProtection="1">
      <alignment horizontal="center" vertical="center"/>
      <protection locked="0"/>
    </xf>
    <xf numFmtId="172" fontId="22" fillId="0" borderId="53" xfId="87" applyNumberFormat="1" applyFont="1" applyFill="1" applyBorder="1" applyAlignment="1" applyProtection="1">
      <alignment horizontal="center" vertical="center"/>
      <protection locked="0"/>
    </xf>
    <xf numFmtId="1" fontId="22" fillId="0" borderId="44" xfId="87" applyNumberFormat="1" applyFont="1" applyFill="1" applyBorder="1" applyAlignment="1" applyProtection="1">
      <alignment horizontal="center" vertical="center"/>
      <protection locked="0"/>
    </xf>
    <xf numFmtId="1" fontId="22" fillId="0" borderId="45" xfId="87" applyNumberFormat="1" applyFont="1" applyFill="1" applyBorder="1" applyAlignment="1" applyProtection="1">
      <alignment horizontal="center" vertical="center"/>
      <protection locked="0"/>
    </xf>
    <xf numFmtId="1" fontId="22" fillId="0" borderId="53" xfId="87" applyNumberFormat="1" applyFont="1" applyFill="1" applyBorder="1" applyAlignment="1" applyProtection="1">
      <alignment horizontal="center" vertical="center"/>
      <protection locked="0"/>
    </xf>
    <xf numFmtId="3" fontId="22" fillId="0" borderId="44" xfId="0" applyNumberFormat="1" applyFont="1" applyFill="1" applyBorder="1" applyAlignment="1">
      <alignment horizontal="center" vertical="center"/>
    </xf>
    <xf numFmtId="3" fontId="22" fillId="0" borderId="45" xfId="0" applyNumberFormat="1" applyFont="1" applyFill="1" applyBorder="1" applyAlignment="1">
      <alignment horizontal="center" vertical="center"/>
    </xf>
    <xf numFmtId="172" fontId="22" fillId="0" borderId="46" xfId="0" applyNumberFormat="1" applyFont="1" applyFill="1" applyBorder="1" applyAlignment="1">
      <alignment horizontal="center" vertical="center"/>
    </xf>
    <xf numFmtId="0" fontId="22" fillId="0" borderId="67" xfId="87" applyFont="1" applyFill="1" applyBorder="1" applyAlignment="1" applyProtection="1">
      <alignment vertical="center"/>
      <protection locked="0"/>
    </xf>
    <xf numFmtId="0" fontId="22" fillId="0" borderId="27" xfId="0" applyNumberFormat="1" applyFont="1" applyBorder="1" applyAlignment="1">
      <alignment horizontal="center" vertical="center"/>
    </xf>
    <xf numFmtId="0" fontId="22" fillId="0" borderId="28" xfId="87" applyNumberFormat="1" applyFont="1" applyFill="1" applyBorder="1" applyAlignment="1" applyProtection="1">
      <alignment horizontal="center" vertical="center"/>
      <protection locked="0"/>
    </xf>
    <xf numFmtId="172" fontId="22" fillId="0" borderId="29" xfId="87" applyNumberFormat="1" applyFont="1" applyFill="1" applyBorder="1" applyAlignment="1" applyProtection="1">
      <alignment horizontal="center" vertical="center"/>
      <protection locked="0"/>
    </xf>
    <xf numFmtId="3" fontId="22" fillId="0" borderId="27" xfId="0" applyNumberFormat="1" applyFont="1" applyFill="1" applyBorder="1" applyAlignment="1">
      <alignment horizontal="center" vertical="center"/>
    </xf>
    <xf numFmtId="1" fontId="22" fillId="0" borderId="28" xfId="87" applyNumberFormat="1" applyFont="1" applyFill="1" applyBorder="1" applyAlignment="1" applyProtection="1">
      <alignment horizontal="center" vertical="center"/>
      <protection locked="0"/>
    </xf>
    <xf numFmtId="3" fontId="22" fillId="0" borderId="28" xfId="0" applyNumberFormat="1" applyFont="1" applyFill="1" applyBorder="1" applyAlignment="1">
      <alignment horizontal="center" vertical="center"/>
    </xf>
    <xf numFmtId="172" fontId="22" fillId="0" borderId="30" xfId="0" applyNumberFormat="1" applyFont="1" applyFill="1" applyBorder="1" applyAlignment="1">
      <alignment horizontal="center" vertical="center"/>
    </xf>
    <xf numFmtId="0" fontId="22" fillId="0" borderId="101" xfId="87" applyFont="1" applyFill="1" applyBorder="1" applyAlignment="1" applyProtection="1">
      <alignment vertical="center"/>
      <protection locked="0"/>
    </xf>
    <xf numFmtId="0" fontId="22" fillId="0" borderId="55" xfId="0" applyNumberFormat="1" applyFont="1" applyBorder="1" applyAlignment="1">
      <alignment horizontal="center" vertical="center"/>
    </xf>
    <xf numFmtId="0" fontId="22" fillId="0" borderId="54" xfId="87" applyNumberFormat="1" applyFont="1" applyFill="1" applyBorder="1" applyAlignment="1" applyProtection="1">
      <alignment horizontal="center" vertical="center"/>
      <protection locked="0"/>
    </xf>
    <xf numFmtId="172" fontId="22" fillId="0" borderId="76" xfId="87" applyNumberFormat="1" applyFont="1" applyFill="1" applyBorder="1" applyAlignment="1" applyProtection="1">
      <alignment horizontal="center" vertical="center"/>
      <protection locked="0"/>
    </xf>
    <xf numFmtId="3" fontId="22" fillId="0" borderId="55" xfId="0" applyNumberFormat="1" applyFont="1" applyFill="1" applyBorder="1" applyAlignment="1">
      <alignment horizontal="center" vertical="center"/>
    </xf>
    <xf numFmtId="1" fontId="22" fillId="0" borderId="54" xfId="87" applyNumberFormat="1" applyFont="1" applyFill="1" applyBorder="1" applyAlignment="1" applyProtection="1">
      <alignment horizontal="center" vertical="center"/>
      <protection locked="0"/>
    </xf>
    <xf numFmtId="3" fontId="22" fillId="0" borderId="7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172" fontId="23" fillId="0" borderId="32" xfId="0" applyNumberFormat="1" applyFont="1" applyFill="1" applyBorder="1" applyAlignment="1" applyProtection="1">
      <alignment horizontal="center" vertical="center"/>
      <protection locked="0"/>
    </xf>
    <xf numFmtId="1" fontId="23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2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>
      <alignment horizontal="center" vertical="center"/>
    </xf>
    <xf numFmtId="174" fontId="23" fillId="0" borderId="26" xfId="0" applyNumberFormat="1" applyFont="1" applyFill="1" applyBorder="1" applyAlignment="1">
      <alignment horizontal="center" vertical="center"/>
    </xf>
    <xf numFmtId="0" fontId="37" fillId="0" borderId="33" xfId="0" applyFont="1" applyBorder="1" applyAlignment="1">
      <alignment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172" fontId="37" fillId="0" borderId="34" xfId="0" applyNumberFormat="1" applyFont="1" applyBorder="1" applyAlignment="1">
      <alignment horizontal="center"/>
    </xf>
    <xf numFmtId="1" fontId="37" fillId="0" borderId="24" xfId="0" applyNumberFormat="1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0" fillId="0" borderId="0" xfId="87" applyFont="1" applyFill="1" applyBorder="1" applyAlignment="1" applyProtection="1">
      <alignment horizontal="center" vertical="center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95" xfId="78" applyNumberFormat="1" applyFont="1" applyFill="1" applyBorder="1" applyAlignment="1">
      <alignment horizontal="center" vertical="center"/>
      <protection/>
    </xf>
    <xf numFmtId="49" fontId="38" fillId="0" borderId="96" xfId="78" applyNumberFormat="1" applyFont="1" applyFill="1" applyBorder="1" applyAlignment="1">
      <alignment horizontal="center" vertical="center"/>
      <protection/>
    </xf>
    <xf numFmtId="0" fontId="38" fillId="0" borderId="94" xfId="85" applyFont="1" applyFill="1" applyBorder="1" applyAlignment="1" applyProtection="1">
      <alignment horizontal="center" vertical="center"/>
      <protection locked="0"/>
    </xf>
    <xf numFmtId="0" fontId="38" fillId="0" borderId="96" xfId="85" applyFont="1" applyFill="1" applyBorder="1" applyAlignment="1" applyProtection="1">
      <alignment horizontal="center" vertical="center"/>
      <protection locked="0"/>
    </xf>
    <xf numFmtId="1" fontId="38" fillId="0" borderId="102" xfId="78" applyNumberFormat="1" applyFont="1" applyFill="1" applyBorder="1" applyAlignment="1">
      <alignment horizontal="center"/>
      <protection/>
    </xf>
    <xf numFmtId="1" fontId="38" fillId="0" borderId="86" xfId="78" applyNumberFormat="1" applyFont="1" applyFill="1" applyBorder="1" applyAlignment="1">
      <alignment horizontal="center"/>
      <protection/>
    </xf>
    <xf numFmtId="172" fontId="38" fillId="0" borderId="103" xfId="78" applyNumberFormat="1" applyFont="1" applyFill="1" applyBorder="1" applyAlignment="1">
      <alignment horizontal="center"/>
      <protection/>
    </xf>
    <xf numFmtId="172" fontId="38" fillId="0" borderId="62" xfId="78" applyNumberFormat="1" applyFont="1" applyFill="1" applyBorder="1" applyAlignment="1">
      <alignment horizontal="center"/>
      <protection/>
    </xf>
    <xf numFmtId="172" fontId="38" fillId="0" borderId="104" xfId="78" applyNumberFormat="1" applyFont="1" applyFill="1" applyBorder="1" applyAlignment="1">
      <alignment horizontal="center"/>
      <protection/>
    </xf>
    <xf numFmtId="172" fontId="38" fillId="0" borderId="105" xfId="78" applyNumberFormat="1" applyFont="1" applyFill="1" applyBorder="1" applyAlignment="1">
      <alignment horizontal="center"/>
      <protection/>
    </xf>
    <xf numFmtId="172" fontId="38" fillId="0" borderId="104" xfId="85" applyNumberFormat="1" applyFont="1" applyFill="1" applyBorder="1" applyAlignment="1" applyProtection="1">
      <alignment horizontal="center" vertical="center"/>
      <protection locked="0"/>
    </xf>
    <xf numFmtId="172" fontId="38" fillId="0" borderId="86" xfId="85" applyNumberFormat="1" applyFont="1" applyFill="1" applyBorder="1" applyAlignment="1" applyProtection="1">
      <alignment horizontal="center" vertical="center"/>
      <protection locked="0"/>
    </xf>
    <xf numFmtId="172" fontId="38" fillId="0" borderId="87" xfId="85" applyNumberFormat="1" applyFont="1" applyFill="1" applyBorder="1" applyAlignment="1" applyProtection="1">
      <alignment horizontal="center"/>
      <protection locked="0"/>
    </xf>
    <xf numFmtId="172" fontId="38" fillId="0" borderId="86" xfId="85" applyNumberFormat="1" applyFont="1" applyFill="1" applyBorder="1" applyAlignment="1" applyProtection="1">
      <alignment horizontal="center"/>
      <protection locked="0"/>
    </xf>
    <xf numFmtId="172" fontId="38" fillId="0" borderId="77" xfId="85" applyNumberFormat="1" applyFont="1" applyFill="1" applyBorder="1" applyAlignment="1" applyProtection="1">
      <alignment horizontal="center"/>
      <protection locked="0"/>
    </xf>
    <xf numFmtId="0" fontId="38" fillId="0" borderId="106" xfId="78" applyFont="1" applyFill="1" applyBorder="1" applyAlignment="1">
      <alignment vertical="top" wrapText="1"/>
      <protection/>
    </xf>
    <xf numFmtId="1" fontId="38" fillId="0" borderId="107" xfId="78" applyNumberFormat="1" applyFont="1" applyFill="1" applyBorder="1" applyAlignment="1">
      <alignment horizontal="center"/>
      <protection/>
    </xf>
    <xf numFmtId="1" fontId="38" fillId="0" borderId="87" xfId="78" applyNumberFormat="1" applyFont="1" applyFill="1" applyBorder="1" applyAlignment="1">
      <alignment horizontal="center"/>
      <protection/>
    </xf>
    <xf numFmtId="172" fontId="38" fillId="0" borderId="87" xfId="85" applyNumberFormat="1" applyFont="1" applyFill="1" applyBorder="1" applyAlignment="1" applyProtection="1">
      <alignment horizontal="center" vertical="center"/>
      <protection locked="0"/>
    </xf>
    <xf numFmtId="172" fontId="38" fillId="0" borderId="22" xfId="85" applyNumberFormat="1" applyFont="1" applyFill="1" applyBorder="1" applyAlignment="1" applyProtection="1">
      <alignment horizontal="center"/>
      <protection locked="0"/>
    </xf>
    <xf numFmtId="172" fontId="38" fillId="0" borderId="108" xfId="85" applyNumberFormat="1" applyFont="1" applyFill="1" applyBorder="1" applyAlignment="1" applyProtection="1">
      <alignment horizontal="center"/>
      <protection locked="0"/>
    </xf>
    <xf numFmtId="172" fontId="38" fillId="0" borderId="109" xfId="85" applyNumberFormat="1" applyFont="1" applyFill="1" applyBorder="1" applyAlignment="1" applyProtection="1">
      <alignment horizontal="center"/>
      <protection locked="0"/>
    </xf>
    <xf numFmtId="172" fontId="38" fillId="0" borderId="88" xfId="85" applyNumberFormat="1" applyFont="1" applyFill="1" applyBorder="1" applyAlignment="1" applyProtection="1">
      <alignment horizontal="center"/>
      <protection locked="0"/>
    </xf>
    <xf numFmtId="172" fontId="38" fillId="0" borderId="110" xfId="85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8" fillId="0" borderId="39" xfId="78" applyNumberFormat="1" applyFont="1" applyFill="1" applyBorder="1" applyAlignment="1">
      <alignment horizontal="center"/>
      <protection/>
    </xf>
    <xf numFmtId="172" fontId="38" fillId="0" borderId="14" xfId="78" applyNumberFormat="1" applyFont="1" applyFill="1" applyBorder="1" applyAlignment="1">
      <alignment horizontal="center"/>
      <protection/>
    </xf>
    <xf numFmtId="172" fontId="38" fillId="0" borderId="111" xfId="85" applyNumberFormat="1" applyFont="1" applyFill="1" applyBorder="1" applyAlignment="1" applyProtection="1">
      <alignment horizontal="center"/>
      <protection locked="0"/>
    </xf>
    <xf numFmtId="172" fontId="38" fillId="0" borderId="112" xfId="85" applyNumberFormat="1" applyFont="1" applyFill="1" applyBorder="1" applyAlignment="1" applyProtection="1">
      <alignment horizontal="center"/>
      <protection locked="0"/>
    </xf>
    <xf numFmtId="0" fontId="38" fillId="24" borderId="113" xfId="78" applyFont="1" applyFill="1" applyBorder="1" applyAlignment="1">
      <alignment vertical="top" wrapText="1"/>
      <protection/>
    </xf>
    <xf numFmtId="0" fontId="38" fillId="0" borderId="114" xfId="78" applyFont="1" applyFill="1" applyBorder="1" applyAlignment="1">
      <alignment horizontal="center"/>
      <protection/>
    </xf>
    <xf numFmtId="0" fontId="38" fillId="0" borderId="92" xfId="78" applyFont="1" applyFill="1" applyBorder="1" applyAlignment="1">
      <alignment horizontal="center"/>
      <protection/>
    </xf>
    <xf numFmtId="172" fontId="38" fillId="0" borderId="114" xfId="78" applyNumberFormat="1" applyFont="1" applyFill="1" applyBorder="1" applyAlignment="1">
      <alignment horizontal="center"/>
      <protection/>
    </xf>
    <xf numFmtId="172" fontId="38" fillId="0" borderId="92" xfId="78" applyNumberFormat="1" applyFont="1" applyFill="1" applyBorder="1" applyAlignment="1">
      <alignment horizontal="center"/>
      <protection/>
    </xf>
    <xf numFmtId="172" fontId="38" fillId="0" borderId="113" xfId="78" applyNumberFormat="1" applyFont="1" applyFill="1" applyBorder="1" applyAlignment="1">
      <alignment horizontal="center"/>
      <protection/>
    </xf>
    <xf numFmtId="172" fontId="38" fillId="0" borderId="114" xfId="85" applyNumberFormat="1" applyFont="1" applyFill="1" applyBorder="1" applyAlignment="1" applyProtection="1">
      <alignment horizontal="center" vertical="center"/>
      <protection locked="0"/>
    </xf>
    <xf numFmtId="172" fontId="38" fillId="0" borderId="92" xfId="85" applyNumberFormat="1" applyFont="1" applyFill="1" applyBorder="1" applyAlignment="1" applyProtection="1">
      <alignment horizontal="center" vertical="center"/>
      <protection locked="0"/>
    </xf>
    <xf numFmtId="172" fontId="38" fillId="0" borderId="114" xfId="85" applyNumberFormat="1" applyFont="1" applyFill="1" applyBorder="1" applyAlignment="1" applyProtection="1">
      <alignment horizontal="center"/>
      <protection/>
    </xf>
    <xf numFmtId="172" fontId="38" fillId="0" borderId="92" xfId="85" applyNumberFormat="1" applyFont="1" applyFill="1" applyBorder="1" applyAlignment="1" applyProtection="1">
      <alignment horizontal="center"/>
      <protection/>
    </xf>
    <xf numFmtId="172" fontId="38" fillId="0" borderId="78" xfId="85" applyNumberFormat="1" applyFont="1" applyFill="1" applyBorder="1" applyAlignment="1" applyProtection="1">
      <alignment horizontal="center"/>
      <protection locked="0"/>
    </xf>
    <xf numFmtId="172" fontId="38" fillId="0" borderId="92" xfId="85" applyNumberFormat="1" applyFont="1" applyFill="1" applyBorder="1" applyAlignment="1" applyProtection="1">
      <alignment horizontal="center"/>
      <protection locked="0"/>
    </xf>
    <xf numFmtId="0" fontId="39" fillId="24" borderId="115" xfId="78" applyFont="1" applyFill="1" applyBorder="1" applyAlignment="1">
      <alignment horizontal="center" vertical="top" wrapText="1"/>
      <protection/>
    </xf>
    <xf numFmtId="1" fontId="39" fillId="0" borderId="94" xfId="78" applyNumberFormat="1" applyFont="1" applyFill="1" applyBorder="1" applyAlignment="1">
      <alignment horizontal="center"/>
      <protection/>
    </xf>
    <xf numFmtId="172" fontId="39" fillId="0" borderId="94" xfId="78" applyNumberFormat="1" applyFont="1" applyFill="1" applyBorder="1" applyAlignment="1">
      <alignment horizontal="center"/>
      <protection/>
    </xf>
    <xf numFmtId="172" fontId="39" fillId="0" borderId="94" xfId="85" applyNumberFormat="1" applyFont="1" applyFill="1" applyBorder="1" applyAlignment="1" applyProtection="1">
      <alignment horizontal="center" vertical="center"/>
      <protection locked="0"/>
    </xf>
    <xf numFmtId="172" fontId="39" fillId="0" borderId="96" xfId="85" applyNumberFormat="1" applyFont="1" applyFill="1" applyBorder="1" applyAlignment="1" applyProtection="1">
      <alignment horizontal="center" vertical="center"/>
      <protection locked="0"/>
    </xf>
    <xf numFmtId="172" fontId="39" fillId="0" borderId="93" xfId="78" applyNumberFormat="1" applyFont="1" applyFill="1" applyBorder="1" applyAlignment="1">
      <alignment horizontal="center"/>
      <protection/>
    </xf>
    <xf numFmtId="174" fontId="20" fillId="24" borderId="25" xfId="82" applyNumberFormat="1" applyFont="1" applyFill="1" applyBorder="1" applyAlignment="1" applyProtection="1">
      <alignment horizontal="center" vertical="center" wrapText="1"/>
      <protection/>
    </xf>
    <xf numFmtId="172" fontId="21" fillId="24" borderId="25" xfId="82" applyNumberFormat="1" applyFont="1" applyFill="1" applyBorder="1" applyAlignment="1" applyProtection="1">
      <alignment horizontal="center" vertical="center" wrapText="1"/>
      <protection/>
    </xf>
    <xf numFmtId="1" fontId="21" fillId="24" borderId="24" xfId="82" applyNumberFormat="1" applyFont="1" applyFill="1" applyBorder="1" applyAlignment="1" applyProtection="1">
      <alignment horizontal="center" vertical="center" wrapText="1"/>
      <protection/>
    </xf>
    <xf numFmtId="3" fontId="19" fillId="24" borderId="77" xfId="0" applyNumberFormat="1" applyFont="1" applyFill="1" applyBorder="1" applyAlignment="1">
      <alignment horizontal="center" vertical="center" wrapText="1"/>
    </xf>
    <xf numFmtId="0" fontId="19" fillId="24" borderId="40" xfId="82" applyFont="1" applyFill="1" applyBorder="1" applyAlignment="1" applyProtection="1">
      <alignment horizontal="center" vertical="center" wrapText="1"/>
      <protection locked="0"/>
    </xf>
    <xf numFmtId="0" fontId="20" fillId="24" borderId="23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76" applyFont="1" applyFill="1" applyBorder="1" applyAlignment="1" applyProtection="1">
      <alignment horizontal="center" vertical="center" textRotation="90" wrapText="1"/>
      <protection locked="0"/>
    </xf>
    <xf numFmtId="0" fontId="27" fillId="24" borderId="116" xfId="0" applyFont="1" applyFill="1" applyBorder="1" applyAlignment="1" applyProtection="1">
      <alignment horizontal="center" vertical="center" wrapText="1"/>
      <protection/>
    </xf>
    <xf numFmtId="3" fontId="19" fillId="24" borderId="78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23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105" xfId="0" applyFont="1" applyFill="1" applyBorder="1" applyAlignment="1" applyProtection="1">
      <alignment horizontal="center" vertical="center" wrapText="1"/>
      <protection locked="0"/>
    </xf>
    <xf numFmtId="0" fontId="19" fillId="24" borderId="62" xfId="0" applyFont="1" applyFill="1" applyBorder="1" applyAlignment="1" applyProtection="1">
      <alignment horizontal="center" vertical="center" wrapText="1"/>
      <protection locked="0"/>
    </xf>
    <xf numFmtId="172" fontId="19" fillId="24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3" xfId="0" applyFont="1" applyFill="1" applyBorder="1" applyAlignment="1" applyProtection="1">
      <alignment horizontal="center" vertical="center" wrapText="1"/>
      <protection locked="0"/>
    </xf>
    <xf numFmtId="172" fontId="20" fillId="24" borderId="117" xfId="0" applyNumberFormat="1" applyFont="1" applyFill="1" applyBorder="1" applyAlignment="1" applyProtection="1">
      <alignment horizontal="center" vertical="center" wrapText="1"/>
      <protection/>
    </xf>
    <xf numFmtId="0" fontId="21" fillId="24" borderId="118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 applyProtection="1">
      <alignment horizontal="center" vertical="center" wrapText="1"/>
      <protection/>
    </xf>
    <xf numFmtId="0" fontId="19" fillId="24" borderId="78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119" xfId="0" applyNumberFormat="1" applyFont="1" applyFill="1" applyBorder="1" applyAlignment="1">
      <alignment horizontal="center" wrapText="1"/>
    </xf>
    <xf numFmtId="0" fontId="28" fillId="24" borderId="11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24" borderId="55" xfId="0" applyFont="1" applyFill="1" applyBorder="1" applyAlignment="1">
      <alignment horizontal="center" vertical="center" wrapText="1"/>
    </xf>
    <xf numFmtId="172" fontId="19" fillId="24" borderId="76" xfId="82" applyNumberFormat="1" applyFont="1" applyFill="1" applyBorder="1" applyAlignment="1" applyProtection="1">
      <alignment horizontal="center" vertical="center" wrapText="1"/>
      <protection hidden="1"/>
    </xf>
    <xf numFmtId="1" fontId="21" fillId="24" borderId="44" xfId="82" applyNumberFormat="1" applyFont="1" applyFill="1" applyBorder="1" applyAlignment="1" applyProtection="1">
      <alignment horizontal="center" vertical="center" wrapText="1"/>
      <protection/>
    </xf>
    <xf numFmtId="1" fontId="21" fillId="24" borderId="45" xfId="82" applyNumberFormat="1" applyFont="1" applyFill="1" applyBorder="1" applyAlignment="1" applyProtection="1">
      <alignment horizontal="center" vertical="center" wrapText="1"/>
      <protection/>
    </xf>
    <xf numFmtId="1" fontId="21" fillId="24" borderId="53" xfId="82" applyNumberFormat="1" applyFont="1" applyFill="1" applyBorder="1" applyAlignment="1" applyProtection="1">
      <alignment horizontal="center" vertical="center" wrapText="1"/>
      <protection/>
    </xf>
    <xf numFmtId="172" fontId="20" fillId="24" borderId="26" xfId="82" applyNumberFormat="1" applyFont="1" applyFill="1" applyBorder="1" applyAlignment="1" applyProtection="1">
      <alignment horizontal="center" vertical="center" wrapText="1"/>
      <protection hidden="1"/>
    </xf>
    <xf numFmtId="0" fontId="29" fillId="24" borderId="0" xfId="0" applyFont="1" applyFill="1" applyAlignment="1">
      <alignment horizontal="center" wrapText="1"/>
    </xf>
    <xf numFmtId="172" fontId="27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20" xfId="83" applyFont="1" applyFill="1" applyBorder="1">
      <alignment/>
      <protection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1" fontId="19" fillId="0" borderId="121" xfId="88" applyNumberFormat="1" applyBorder="1" applyAlignment="1">
      <alignment horizontal="center"/>
      <protection/>
    </xf>
    <xf numFmtId="1" fontId="19" fillId="0" borderId="122" xfId="88" applyNumberFormat="1" applyBorder="1" applyAlignment="1">
      <alignment horizontal="center"/>
      <protection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41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42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9" xfId="82" applyNumberFormat="1" applyFont="1" applyFill="1" applyBorder="1" applyAlignment="1" applyProtection="1">
      <alignment horizontal="center" vertical="center" wrapText="1"/>
      <protection locked="0"/>
    </xf>
    <xf numFmtId="3" fontId="22" fillId="0" borderId="28" xfId="0" applyNumberFormat="1" applyFont="1" applyFill="1" applyBorder="1" applyAlignment="1">
      <alignment horizontal="center" vertical="center"/>
    </xf>
    <xf numFmtId="0" fontId="30" fillId="0" borderId="100" xfId="84" applyFont="1" applyFill="1" applyBorder="1" applyAlignment="1" applyProtection="1">
      <alignment vertical="top" wrapText="1"/>
      <protection hidden="1"/>
    </xf>
    <xf numFmtId="0" fontId="30" fillId="0" borderId="101" xfId="84" applyFont="1" applyFill="1" applyBorder="1" applyAlignment="1" applyProtection="1">
      <alignment vertical="top" wrapText="1"/>
      <protection hidden="1"/>
    </xf>
    <xf numFmtId="0" fontId="19" fillId="0" borderId="101" xfId="82" applyFont="1" applyFill="1" applyBorder="1" applyAlignment="1" applyProtection="1">
      <alignment horizontal="left" vertical="center" wrapText="1"/>
      <protection locked="0"/>
    </xf>
    <xf numFmtId="0" fontId="38" fillId="0" borderId="123" xfId="78" applyFont="1" applyFill="1" applyBorder="1" applyAlignment="1">
      <alignment vertical="top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8" fillId="0" borderId="119" xfId="0" applyFont="1" applyBorder="1" applyAlignment="1">
      <alignment horizontal="center" wrapText="1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0" fillId="24" borderId="27" xfId="82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29" xfId="82" applyFont="1" applyFill="1" applyBorder="1" applyAlignment="1" applyProtection="1">
      <alignment horizontal="center" vertical="center" wrapText="1"/>
      <protection locked="0"/>
    </xf>
    <xf numFmtId="0" fontId="20" fillId="24" borderId="24" xfId="82" applyFont="1" applyFill="1" applyBorder="1" applyAlignment="1" applyProtection="1">
      <alignment horizontal="center" vertical="center" wrapText="1"/>
      <protection locked="0"/>
    </xf>
    <xf numFmtId="0" fontId="20" fillId="24" borderId="25" xfId="82" applyFont="1" applyFill="1" applyBorder="1" applyAlignment="1" applyProtection="1">
      <alignment horizontal="center" vertical="center" wrapText="1"/>
      <protection locked="0"/>
    </xf>
    <xf numFmtId="0" fontId="20" fillId="24" borderId="26" xfId="82" applyFont="1" applyFill="1" applyBorder="1" applyAlignment="1" applyProtection="1">
      <alignment horizontal="center" vertical="center" wrapText="1"/>
      <protection locked="0"/>
    </xf>
    <xf numFmtId="0" fontId="20" fillId="24" borderId="67" xfId="82" applyFont="1" applyFill="1" applyBorder="1" applyAlignment="1" applyProtection="1">
      <alignment horizontal="center" vertical="center" wrapText="1"/>
      <protection locked="0"/>
    </xf>
    <xf numFmtId="0" fontId="20" fillId="24" borderId="124" xfId="82" applyFont="1" applyFill="1" applyBorder="1" applyAlignment="1" applyProtection="1">
      <alignment horizontal="center" vertical="center" wrapText="1"/>
      <protection locked="0"/>
    </xf>
    <xf numFmtId="0" fontId="20" fillId="24" borderId="125" xfId="82" applyFont="1" applyFill="1" applyBorder="1" applyAlignment="1" applyProtection="1">
      <alignment horizontal="center" vertical="center" wrapText="1"/>
      <protection locked="0"/>
    </xf>
    <xf numFmtId="0" fontId="20" fillId="24" borderId="31" xfId="82" applyFont="1" applyFill="1" applyBorder="1" applyAlignment="1" applyProtection="1">
      <alignment horizontal="center" vertical="center" wrapText="1"/>
      <protection locked="0"/>
    </xf>
    <xf numFmtId="0" fontId="20" fillId="24" borderId="126" xfId="82" applyFont="1" applyFill="1" applyBorder="1" applyAlignment="1" applyProtection="1">
      <alignment horizontal="center" vertical="center" wrapText="1"/>
      <protection locked="0"/>
    </xf>
    <xf numFmtId="0" fontId="20" fillId="24" borderId="127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28" xfId="82" applyFont="1" applyFill="1" applyBorder="1" applyAlignment="1" applyProtection="1">
      <alignment horizontal="center" vertical="center" wrapText="1"/>
      <protection locked="0"/>
    </xf>
    <xf numFmtId="0" fontId="20" fillId="24" borderId="81" xfId="82" applyFont="1" applyFill="1" applyBorder="1" applyAlignment="1" applyProtection="1">
      <alignment horizontal="center" vertical="center" wrapText="1"/>
      <protection locked="0"/>
    </xf>
    <xf numFmtId="0" fontId="20" fillId="24" borderId="129" xfId="82" applyFont="1" applyFill="1" applyBorder="1" applyAlignment="1" applyProtection="1">
      <alignment horizontal="center" vertical="center" wrapText="1"/>
      <protection locked="0"/>
    </xf>
    <xf numFmtId="0" fontId="20" fillId="24" borderId="125" xfId="82" applyFont="1" applyFill="1" applyBorder="1" applyAlignment="1" applyProtection="1">
      <alignment horizontal="center" vertical="center" wrapText="1"/>
      <protection locked="0"/>
    </xf>
    <xf numFmtId="0" fontId="20" fillId="24" borderId="24" xfId="8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4" fontId="28" fillId="24" borderId="119" xfId="0" applyNumberFormat="1" applyFont="1" applyFill="1" applyBorder="1" applyAlignment="1">
      <alignment horizontal="center" wrapText="1"/>
    </xf>
    <xf numFmtId="0" fontId="27" fillId="24" borderId="106" xfId="0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30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27" fillId="24" borderId="131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117" xfId="82" applyFont="1" applyFill="1" applyBorder="1" applyAlignment="1" applyProtection="1">
      <alignment horizontal="center" vertical="center" wrapText="1"/>
      <protection locked="0"/>
    </xf>
    <xf numFmtId="0" fontId="0" fillId="24" borderId="132" xfId="0" applyFill="1" applyBorder="1" applyAlignment="1">
      <alignment horizontal="center" vertical="center" wrapText="1"/>
    </xf>
    <xf numFmtId="0" fontId="0" fillId="24" borderId="130" xfId="0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13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52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4" fontId="23" fillId="0" borderId="0" xfId="83" applyNumberFormat="1" applyFont="1" applyFill="1" applyBorder="1" applyAlignment="1">
      <alignment/>
      <protection/>
    </xf>
    <xf numFmtId="14" fontId="23" fillId="0" borderId="134" xfId="0" applyNumberFormat="1" applyFont="1" applyBorder="1" applyAlignment="1">
      <alignment horizontal="center"/>
    </xf>
    <xf numFmtId="0" fontId="0" fillId="0" borderId="134" xfId="0" applyBorder="1" applyAlignment="1">
      <alignment/>
    </xf>
    <xf numFmtId="0" fontId="20" fillId="0" borderId="98" xfId="83" applyFont="1" applyFill="1" applyBorder="1" applyAlignment="1">
      <alignment horizontal="center" vertical="center"/>
      <protection/>
    </xf>
    <xf numFmtId="0" fontId="20" fillId="0" borderId="135" xfId="83" applyFont="1" applyFill="1" applyBorder="1" applyAlignment="1">
      <alignment horizontal="center" vertical="center"/>
      <protection/>
    </xf>
    <xf numFmtId="0" fontId="20" fillId="0" borderId="136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4" borderId="93" xfId="83" applyFont="1" applyFill="1" applyBorder="1" applyAlignment="1">
      <alignment horizontal="center" vertical="center" wrapText="1"/>
      <protection/>
    </xf>
    <xf numFmtId="0" fontId="20" fillId="0" borderId="93" xfId="83" applyFont="1" applyFill="1" applyBorder="1" applyAlignment="1">
      <alignment horizontal="center" vertical="center" wrapText="1"/>
      <protection/>
    </xf>
    <xf numFmtId="0" fontId="20" fillId="0" borderId="93" xfId="83" applyFont="1" applyFill="1" applyBorder="1" applyAlignment="1">
      <alignment horizontal="center" vertical="center"/>
      <protection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0" xfId="0" applyFont="1" applyFill="1" applyBorder="1" applyAlignment="1" applyProtection="1">
      <alignment horizontal="center" vertical="center" wrapText="1"/>
      <protection hidden="1"/>
    </xf>
    <xf numFmtId="0" fontId="20" fillId="0" borderId="13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49" xfId="0" applyFont="1" applyFill="1" applyBorder="1" applyAlignment="1" applyProtection="1">
      <alignment horizontal="center" vertical="center" wrapText="1"/>
      <protection hidden="1"/>
    </xf>
    <xf numFmtId="0" fontId="20" fillId="0" borderId="52" xfId="0" applyFont="1" applyFill="1" applyBorder="1" applyAlignment="1" applyProtection="1">
      <alignment horizontal="center" vertical="center" wrapText="1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/>
    </xf>
    <xf numFmtId="0" fontId="23" fillId="24" borderId="72" xfId="0" applyFont="1" applyFill="1" applyBorder="1" applyAlignment="1">
      <alignment horizontal="center" vertical="center"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38" fillId="24" borderId="115" xfId="85" applyFont="1" applyFill="1" applyBorder="1" applyAlignment="1" applyProtection="1">
      <alignment horizontal="center" vertical="center" wrapText="1"/>
      <protection locked="0"/>
    </xf>
    <xf numFmtId="0" fontId="38" fillId="0" borderId="137" xfId="85" applyFont="1" applyFill="1" applyBorder="1" applyAlignment="1" applyProtection="1">
      <alignment horizontal="center"/>
      <protection locked="0"/>
    </xf>
    <xf numFmtId="0" fontId="38" fillId="0" borderId="138" xfId="78" applyFont="1" applyFill="1" applyBorder="1" applyAlignment="1">
      <alignment horizontal="center" vertical="center"/>
      <protection/>
    </xf>
    <xf numFmtId="0" fontId="38" fillId="0" borderId="93" xfId="86" applyFont="1" applyFill="1" applyBorder="1" applyAlignment="1" applyProtection="1">
      <alignment horizontal="left" vertical="center"/>
      <protection locked="0"/>
    </xf>
    <xf numFmtId="0" fontId="38" fillId="0" borderId="93" xfId="85" applyFont="1" applyFill="1" applyBorder="1" applyAlignment="1" applyProtection="1">
      <alignment horizontal="center"/>
      <protection locked="0"/>
    </xf>
    <xf numFmtId="0" fontId="38" fillId="0" borderId="139" xfId="85" applyFont="1" applyFill="1" applyBorder="1" applyAlignment="1" applyProtection="1">
      <alignment horizontal="center" vertical="center" wrapText="1"/>
      <protection locked="0"/>
    </xf>
    <xf numFmtId="0" fontId="38" fillId="0" borderId="115" xfId="85" applyFont="1" applyFill="1" applyBorder="1" applyAlignment="1" applyProtection="1">
      <alignment horizontal="center" vertical="center" wrapText="1"/>
      <protection locked="0"/>
    </xf>
    <xf numFmtId="0" fontId="38" fillId="0" borderId="87" xfId="85" applyFont="1" applyFill="1" applyBorder="1" applyAlignment="1" applyProtection="1">
      <alignment horizontal="center"/>
      <protection locked="0"/>
    </xf>
    <xf numFmtId="0" fontId="38" fillId="0" borderId="140" xfId="86" applyFont="1" applyFill="1" applyBorder="1" applyAlignment="1" applyProtection="1">
      <alignment horizontal="center"/>
      <protection locked="0"/>
    </xf>
    <xf numFmtId="0" fontId="38" fillId="0" borderId="141" xfId="86" applyFont="1" applyFill="1" applyBorder="1" applyAlignment="1" applyProtection="1">
      <alignment horizontal="center"/>
      <protection locked="0"/>
    </xf>
    <xf numFmtId="0" fontId="38" fillId="0" borderId="92" xfId="85" applyFont="1" applyFill="1" applyBorder="1" applyAlignment="1" applyProtection="1">
      <alignment horizontal="center"/>
      <protection locked="0"/>
    </xf>
    <xf numFmtId="0" fontId="38" fillId="0" borderId="142" xfId="85" applyFont="1" applyFill="1" applyBorder="1" applyAlignment="1" applyProtection="1">
      <alignment horizontal="center"/>
      <protection locked="0"/>
    </xf>
    <xf numFmtId="0" fontId="38" fillId="0" borderId="142" xfId="78" applyFont="1" applyFill="1" applyBorder="1" applyAlignment="1">
      <alignment horizontal="center"/>
      <protection/>
    </xf>
    <xf numFmtId="0" fontId="38" fillId="0" borderId="143" xfId="78" applyFont="1" applyFill="1" applyBorder="1" applyAlignment="1">
      <alignment horizontal="center"/>
      <protection/>
    </xf>
    <xf numFmtId="0" fontId="38" fillId="0" borderId="91" xfId="85" applyFont="1" applyFill="1" applyBorder="1" applyAlignment="1" applyProtection="1">
      <alignment horizontal="center" vertical="center"/>
      <protection locked="0"/>
    </xf>
    <xf numFmtId="0" fontId="38" fillId="0" borderId="114" xfId="85" applyFont="1" applyFill="1" applyBorder="1" applyAlignment="1" applyProtection="1">
      <alignment horizontal="center" vertical="center"/>
      <protection locked="0"/>
    </xf>
    <xf numFmtId="0" fontId="38" fillId="0" borderId="92" xfId="85" applyFont="1" applyFill="1" applyBorder="1" applyAlignment="1" applyProtection="1">
      <alignment horizontal="center" vertical="center"/>
      <protection locked="0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Сводка на 17.08.2017 С" xfId="84"/>
    <cellStyle name="Обычный_Общая сводка" xfId="85"/>
    <cellStyle name="Обычный_Сводка" xfId="86"/>
    <cellStyle name="Обычный_Сводка11" xfId="87"/>
    <cellStyle name="Обычный_уборка зерновые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5" sqref="I25"/>
    </sheetView>
  </sheetViews>
  <sheetFormatPr defaultColWidth="9.00390625" defaultRowHeight="12.75"/>
  <cols>
    <col min="1" max="1" width="20.125" style="18" customWidth="1"/>
    <col min="2" max="2" width="9.25390625" style="18" customWidth="1"/>
    <col min="3" max="3" width="8.75390625" style="18" customWidth="1"/>
    <col min="4" max="4" width="8.625" style="18" customWidth="1"/>
    <col min="5" max="5" width="5.75390625" style="18" customWidth="1"/>
    <col min="6" max="6" width="9.25390625" style="18" customWidth="1"/>
    <col min="7" max="7" width="6.375" style="18" customWidth="1"/>
    <col min="8" max="8" width="9.00390625" style="18" customWidth="1"/>
    <col min="9" max="9" width="8.00390625" style="18" customWidth="1"/>
    <col min="10" max="10" width="6.25390625" style="18" customWidth="1"/>
    <col min="11" max="11" width="8.25390625" style="18" customWidth="1"/>
    <col min="12" max="12" width="5.375" style="18" customWidth="1"/>
    <col min="13" max="13" width="7.00390625" style="18" customWidth="1"/>
    <col min="14" max="14" width="6.875" style="18" customWidth="1"/>
    <col min="15" max="15" width="6.625" style="18" customWidth="1"/>
    <col min="16" max="16" width="7.75390625" style="18" customWidth="1"/>
    <col min="17" max="17" width="5.375" style="18" customWidth="1"/>
    <col min="18" max="18" width="7.25390625" style="18" hidden="1" customWidth="1"/>
    <col min="19" max="19" width="5.125" style="18" hidden="1" customWidth="1"/>
    <col min="20" max="21" width="6.75390625" style="18" hidden="1" customWidth="1"/>
    <col min="22" max="22" width="6.125" style="18" hidden="1" customWidth="1"/>
    <col min="23" max="23" width="6.875" style="18" hidden="1" customWidth="1"/>
    <col min="24" max="24" width="6.375" style="18" hidden="1" customWidth="1"/>
    <col min="25" max="25" width="6.125" style="18" hidden="1" customWidth="1"/>
    <col min="26" max="26" width="5.75390625" style="18" hidden="1" customWidth="1"/>
    <col min="27" max="27" width="6.25390625" style="18" hidden="1" customWidth="1"/>
    <col min="28" max="28" width="6.875" style="18" customWidth="1"/>
    <col min="29" max="29" width="7.125" style="18" customWidth="1"/>
    <col min="30" max="30" width="6.375" style="18" customWidth="1"/>
    <col min="31" max="31" width="7.625" style="18" customWidth="1"/>
    <col min="32" max="32" width="5.875" style="18" customWidth="1"/>
    <col min="33" max="33" width="8.75390625" style="18" bestFit="1" customWidth="1"/>
    <col min="34" max="34" width="7.625" style="18" customWidth="1"/>
    <col min="35" max="35" width="6.00390625" style="18" customWidth="1"/>
    <col min="36" max="36" width="8.75390625" style="18" customWidth="1"/>
    <col min="37" max="37" width="6.25390625" style="18" customWidth="1"/>
    <col min="38" max="38" width="9.75390625" style="18" bestFit="1" customWidth="1"/>
    <col min="39" max="39" width="8.75390625" style="18" customWidth="1"/>
    <col min="40" max="40" width="6.875" style="18" customWidth="1"/>
    <col min="41" max="41" width="8.00390625" style="18" customWidth="1"/>
    <col min="42" max="42" width="6.25390625" style="18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4.875" style="0" customWidth="1"/>
    <col min="48" max="48" width="0.12890625" style="0" hidden="1" customWidth="1"/>
    <col min="49" max="52" width="3.875" style="0" hidden="1" customWidth="1"/>
    <col min="53" max="53" width="8.875" style="0" customWidth="1"/>
    <col min="54" max="54" width="5.875" style="0" customWidth="1"/>
    <col min="55" max="55" width="5.25390625" style="0" customWidth="1"/>
    <col min="56" max="56" width="7.125" style="0" customWidth="1"/>
    <col min="57" max="57" width="7.75390625" style="0" customWidth="1"/>
    <col min="58" max="58" width="6.875" style="0" bestFit="1" customWidth="1"/>
    <col min="59" max="59" width="7.75390625" style="0" customWidth="1"/>
    <col min="60" max="60" width="6.875" style="0" customWidth="1"/>
    <col min="61" max="61" width="6.75390625" style="0" customWidth="1"/>
    <col min="62" max="62" width="7.75390625" style="0" customWidth="1"/>
    <col min="63" max="63" width="6.875" style="0" bestFit="1" customWidth="1"/>
    <col min="64" max="64" width="8.375" style="0" customWidth="1"/>
    <col min="65" max="65" width="7.375" style="0" customWidth="1"/>
    <col min="66" max="66" width="7.75390625" style="0" customWidth="1"/>
    <col min="67" max="67" width="8.125" style="0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8" customFormat="1" ht="36.75" customHeight="1" thickBot="1">
      <c r="A1" s="589" t="s">
        <v>144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</row>
    <row r="2" spans="1:87" s="18" customFormat="1" ht="18.75" customHeight="1" thickBot="1">
      <c r="A2" s="590" t="s">
        <v>17</v>
      </c>
      <c r="B2" s="590" t="s">
        <v>73</v>
      </c>
      <c r="C2" s="586" t="s">
        <v>45</v>
      </c>
      <c r="D2" s="587"/>
      <c r="E2" s="587"/>
      <c r="F2" s="587"/>
      <c r="G2" s="588"/>
      <c r="H2" s="586" t="s">
        <v>46</v>
      </c>
      <c r="I2" s="587"/>
      <c r="J2" s="587"/>
      <c r="K2" s="587"/>
      <c r="L2" s="588"/>
      <c r="M2" s="586" t="s">
        <v>47</v>
      </c>
      <c r="N2" s="587"/>
      <c r="O2" s="587"/>
      <c r="P2" s="587"/>
      <c r="Q2" s="588"/>
      <c r="R2" s="583" t="s">
        <v>48</v>
      </c>
      <c r="S2" s="592"/>
      <c r="T2" s="592"/>
      <c r="U2" s="592"/>
      <c r="V2" s="593"/>
      <c r="W2" s="583" t="s">
        <v>67</v>
      </c>
      <c r="X2" s="592"/>
      <c r="Y2" s="592"/>
      <c r="Z2" s="592"/>
      <c r="AA2" s="593"/>
      <c r="AB2" s="586" t="s">
        <v>49</v>
      </c>
      <c r="AC2" s="587"/>
      <c r="AD2" s="587"/>
      <c r="AE2" s="587"/>
      <c r="AF2" s="588"/>
      <c r="AG2" s="586" t="s">
        <v>50</v>
      </c>
      <c r="AH2" s="587"/>
      <c r="AI2" s="587"/>
      <c r="AJ2" s="587"/>
      <c r="AK2" s="588"/>
      <c r="AL2" s="586" t="s">
        <v>51</v>
      </c>
      <c r="AM2" s="587"/>
      <c r="AN2" s="587"/>
      <c r="AO2" s="587"/>
      <c r="AP2" s="588"/>
      <c r="AQ2" s="594" t="s">
        <v>52</v>
      </c>
      <c r="AR2" s="581"/>
      <c r="AS2" s="581"/>
      <c r="AT2" s="581"/>
      <c r="AU2" s="582"/>
      <c r="AV2" s="577" t="s">
        <v>68</v>
      </c>
      <c r="AW2" s="578"/>
      <c r="AX2" s="578"/>
      <c r="AY2" s="578"/>
      <c r="AZ2" s="579"/>
      <c r="BA2" s="580" t="s">
        <v>53</v>
      </c>
      <c r="BB2" s="581"/>
      <c r="BC2" s="581"/>
      <c r="BD2" s="581"/>
      <c r="BE2" s="582"/>
      <c r="BF2" s="580" t="s">
        <v>54</v>
      </c>
      <c r="BG2" s="581"/>
      <c r="BH2" s="581"/>
      <c r="BI2" s="581"/>
      <c r="BJ2" s="582"/>
      <c r="BK2" s="580" t="s">
        <v>55</v>
      </c>
      <c r="BL2" s="581"/>
      <c r="BM2" s="581"/>
      <c r="BN2" s="581"/>
      <c r="BO2" s="582"/>
      <c r="BP2" s="583" t="s">
        <v>56</v>
      </c>
      <c r="BQ2" s="584"/>
      <c r="BR2" s="584"/>
      <c r="BS2" s="584"/>
      <c r="BT2" s="585"/>
      <c r="BU2" s="583" t="s">
        <v>57</v>
      </c>
      <c r="BV2" s="584"/>
      <c r="BW2" s="584"/>
      <c r="BX2" s="584"/>
      <c r="BY2" s="585"/>
      <c r="BZ2" s="583" t="s">
        <v>58</v>
      </c>
      <c r="CA2" s="584"/>
      <c r="CB2" s="584"/>
      <c r="CC2" s="584"/>
      <c r="CD2" s="585"/>
      <c r="CE2" s="586"/>
      <c r="CF2" s="587"/>
      <c r="CG2" s="587"/>
      <c r="CH2" s="587"/>
      <c r="CI2" s="588"/>
    </row>
    <row r="3" spans="1:87" s="18" customFormat="1" ht="132.75" customHeight="1" thickBot="1">
      <c r="A3" s="591"/>
      <c r="B3" s="591"/>
      <c r="C3" s="42" t="s">
        <v>59</v>
      </c>
      <c r="D3" s="43" t="s">
        <v>37</v>
      </c>
      <c r="E3" s="43" t="s">
        <v>1</v>
      </c>
      <c r="F3" s="43" t="s">
        <v>38</v>
      </c>
      <c r="G3" s="44" t="s">
        <v>39</v>
      </c>
      <c r="H3" s="42" t="s">
        <v>60</v>
      </c>
      <c r="I3" s="43" t="s">
        <v>37</v>
      </c>
      <c r="J3" s="43" t="s">
        <v>1</v>
      </c>
      <c r="K3" s="43" t="s">
        <v>38</v>
      </c>
      <c r="L3" s="44" t="s">
        <v>39</v>
      </c>
      <c r="M3" s="42" t="s">
        <v>61</v>
      </c>
      <c r="N3" s="43" t="s">
        <v>37</v>
      </c>
      <c r="O3" s="43" t="s">
        <v>1</v>
      </c>
      <c r="P3" s="43" t="s">
        <v>38</v>
      </c>
      <c r="Q3" s="44" t="s">
        <v>39</v>
      </c>
      <c r="R3" s="341" t="s">
        <v>60</v>
      </c>
      <c r="S3" s="342" t="s">
        <v>37</v>
      </c>
      <c r="T3" s="342" t="s">
        <v>1</v>
      </c>
      <c r="U3" s="342" t="s">
        <v>38</v>
      </c>
      <c r="V3" s="343" t="s">
        <v>39</v>
      </c>
      <c r="W3" s="341" t="s">
        <v>62</v>
      </c>
      <c r="X3" s="342" t="s">
        <v>37</v>
      </c>
      <c r="Y3" s="342" t="s">
        <v>1</v>
      </c>
      <c r="Z3" s="342" t="s">
        <v>38</v>
      </c>
      <c r="AA3" s="343" t="s">
        <v>39</v>
      </c>
      <c r="AB3" s="42" t="s">
        <v>63</v>
      </c>
      <c r="AC3" s="43" t="s">
        <v>37</v>
      </c>
      <c r="AD3" s="43" t="s">
        <v>1</v>
      </c>
      <c r="AE3" s="43" t="s">
        <v>38</v>
      </c>
      <c r="AF3" s="44" t="s">
        <v>39</v>
      </c>
      <c r="AG3" s="42" t="s">
        <v>64</v>
      </c>
      <c r="AH3" s="43" t="s">
        <v>37</v>
      </c>
      <c r="AI3" s="43" t="s">
        <v>1</v>
      </c>
      <c r="AJ3" s="43" t="s">
        <v>38</v>
      </c>
      <c r="AK3" s="44" t="s">
        <v>39</v>
      </c>
      <c r="AL3" s="42" t="s">
        <v>65</v>
      </c>
      <c r="AM3" s="43" t="s">
        <v>37</v>
      </c>
      <c r="AN3" s="43" t="s">
        <v>1</v>
      </c>
      <c r="AO3" s="43" t="s">
        <v>38</v>
      </c>
      <c r="AP3" s="44" t="s">
        <v>39</v>
      </c>
      <c r="AQ3" s="42" t="s">
        <v>65</v>
      </c>
      <c r="AR3" s="43" t="s">
        <v>37</v>
      </c>
      <c r="AS3" s="43" t="s">
        <v>1</v>
      </c>
      <c r="AT3" s="43" t="s">
        <v>38</v>
      </c>
      <c r="AU3" s="44" t="s">
        <v>39</v>
      </c>
      <c r="AV3" s="45" t="s">
        <v>65</v>
      </c>
      <c r="AW3" s="46" t="s">
        <v>37</v>
      </c>
      <c r="AX3" s="46" t="s">
        <v>1</v>
      </c>
      <c r="AY3" s="46" t="s">
        <v>38</v>
      </c>
      <c r="AZ3" s="47" t="s">
        <v>39</v>
      </c>
      <c r="BA3" s="336" t="s">
        <v>64</v>
      </c>
      <c r="BB3" s="43" t="s">
        <v>37</v>
      </c>
      <c r="BC3" s="43" t="s">
        <v>1</v>
      </c>
      <c r="BD3" s="43" t="s">
        <v>38</v>
      </c>
      <c r="BE3" s="44" t="s">
        <v>39</v>
      </c>
      <c r="BF3" s="336" t="s">
        <v>66</v>
      </c>
      <c r="BG3" s="43" t="s">
        <v>37</v>
      </c>
      <c r="BH3" s="43" t="s">
        <v>1</v>
      </c>
      <c r="BI3" s="43" t="s">
        <v>38</v>
      </c>
      <c r="BJ3" s="44" t="s">
        <v>39</v>
      </c>
      <c r="BK3" s="336" t="s">
        <v>66</v>
      </c>
      <c r="BL3" s="43" t="s">
        <v>37</v>
      </c>
      <c r="BM3" s="43" t="s">
        <v>1</v>
      </c>
      <c r="BN3" s="43" t="s">
        <v>38</v>
      </c>
      <c r="BO3" s="44" t="s">
        <v>39</v>
      </c>
      <c r="BP3" s="45" t="s">
        <v>66</v>
      </c>
      <c r="BQ3" s="46" t="s">
        <v>37</v>
      </c>
      <c r="BR3" s="46" t="s">
        <v>1</v>
      </c>
      <c r="BS3" s="46" t="s">
        <v>38</v>
      </c>
      <c r="BT3" s="48" t="s">
        <v>39</v>
      </c>
      <c r="BU3" s="45" t="s">
        <v>66</v>
      </c>
      <c r="BV3" s="46" t="s">
        <v>37</v>
      </c>
      <c r="BW3" s="46" t="s">
        <v>1</v>
      </c>
      <c r="BX3" s="46" t="s">
        <v>38</v>
      </c>
      <c r="BY3" s="48" t="s">
        <v>39</v>
      </c>
      <c r="BZ3" s="45" t="s">
        <v>66</v>
      </c>
      <c r="CA3" s="46" t="s">
        <v>37</v>
      </c>
      <c r="CB3" s="46" t="s">
        <v>1</v>
      </c>
      <c r="CC3" s="46" t="s">
        <v>38</v>
      </c>
      <c r="CD3" s="48" t="s">
        <v>39</v>
      </c>
      <c r="CE3" s="42" t="s">
        <v>65</v>
      </c>
      <c r="CF3" s="43" t="s">
        <v>37</v>
      </c>
      <c r="CG3" s="43" t="s">
        <v>1</v>
      </c>
      <c r="CH3" s="43" t="s">
        <v>38</v>
      </c>
      <c r="CI3" s="44" t="s">
        <v>39</v>
      </c>
    </row>
    <row r="4" spans="1:87" s="18" customFormat="1" ht="16.5" customHeight="1">
      <c r="A4" s="17" t="s">
        <v>2</v>
      </c>
      <c r="B4" s="126"/>
      <c r="C4" s="127"/>
      <c r="D4" s="128"/>
      <c r="E4" s="129"/>
      <c r="F4" s="128"/>
      <c r="G4" s="130"/>
      <c r="H4" s="131"/>
      <c r="I4" s="132"/>
      <c r="J4" s="133"/>
      <c r="K4" s="132"/>
      <c r="L4" s="134"/>
      <c r="M4" s="135"/>
      <c r="N4" s="136"/>
      <c r="O4" s="137"/>
      <c r="P4" s="136"/>
      <c r="Q4" s="125"/>
      <c r="R4" s="213">
        <v>0</v>
      </c>
      <c r="S4" s="214"/>
      <c r="T4" s="215"/>
      <c r="U4" s="136"/>
      <c r="V4" s="217"/>
      <c r="W4" s="139"/>
      <c r="X4" s="124"/>
      <c r="Y4" s="124"/>
      <c r="Z4" s="124"/>
      <c r="AA4" s="125"/>
      <c r="AB4" s="123"/>
      <c r="AC4" s="124"/>
      <c r="AD4" s="124"/>
      <c r="AE4" s="124"/>
      <c r="AF4" s="125"/>
      <c r="AG4" s="123"/>
      <c r="AH4" s="124"/>
      <c r="AI4" s="124"/>
      <c r="AJ4" s="124"/>
      <c r="AK4" s="125"/>
      <c r="AL4" s="140"/>
      <c r="AM4" s="132"/>
      <c r="AN4" s="132"/>
      <c r="AO4" s="132"/>
      <c r="AP4" s="134"/>
      <c r="AQ4" s="123"/>
      <c r="AR4" s="124"/>
      <c r="AS4" s="124"/>
      <c r="AT4" s="124"/>
      <c r="AU4" s="125"/>
      <c r="AV4" s="52">
        <v>0</v>
      </c>
      <c r="AW4" s="53"/>
      <c r="AX4" s="53"/>
      <c r="AY4" s="53"/>
      <c r="AZ4" s="51"/>
      <c r="BA4" s="139">
        <v>0</v>
      </c>
      <c r="BB4" s="124"/>
      <c r="BC4" s="124"/>
      <c r="BD4" s="124"/>
      <c r="BE4" s="138"/>
      <c r="BF4" s="139">
        <v>0</v>
      </c>
      <c r="BG4" s="124"/>
      <c r="BH4" s="124"/>
      <c r="BI4" s="124"/>
      <c r="BJ4" s="138"/>
      <c r="BK4" s="139">
        <v>0</v>
      </c>
      <c r="BL4" s="124"/>
      <c r="BM4" s="124"/>
      <c r="BN4" s="124"/>
      <c r="BO4" s="125"/>
      <c r="BP4" s="49">
        <v>0</v>
      </c>
      <c r="BQ4" s="50"/>
      <c r="BR4" s="50"/>
      <c r="BS4" s="50"/>
      <c r="BT4" s="54"/>
      <c r="BU4" s="49">
        <v>0</v>
      </c>
      <c r="BV4" s="50"/>
      <c r="BW4" s="50"/>
      <c r="BX4" s="50"/>
      <c r="BY4" s="54"/>
      <c r="BZ4" s="55">
        <v>0</v>
      </c>
      <c r="CA4" s="56"/>
      <c r="CB4" s="56"/>
      <c r="CC4" s="56"/>
      <c r="CD4" s="57"/>
      <c r="CE4" s="140"/>
      <c r="CF4" s="132"/>
      <c r="CG4" s="132"/>
      <c r="CH4" s="132"/>
      <c r="CI4" s="134"/>
    </row>
    <row r="5" spans="1:87" s="18" customFormat="1" ht="15.75">
      <c r="A5" s="561" t="s">
        <v>18</v>
      </c>
      <c r="B5" s="562">
        <v>155</v>
      </c>
      <c r="C5" s="369">
        <f aca="true" t="shared" si="0" ref="C5:C24">SUM(H5+M5+R5+W5+AB5+AG5+AL5+AQ5+AV5+BA5+BF5+BK5+BP5+BU5+BZ5)</f>
        <v>8079</v>
      </c>
      <c r="D5" s="370">
        <f aca="true" t="shared" si="1" ref="D5:D24">SUM(I5+N5+S5+X5+AC5+AH5+AM5+AR5+AW5+BB5+BG5+BL5+BQ5+BV5+CA5)</f>
        <v>7944</v>
      </c>
      <c r="E5" s="129">
        <f aca="true" t="shared" si="2" ref="E5:E25">D5/C5*100</f>
        <v>98.32900111399925</v>
      </c>
      <c r="F5" s="370">
        <f aca="true" t="shared" si="3" ref="F5:F24">K5+P5+U5+Z5+AE5+AJ5+AO5+AT5+AY5+BD5+BI5+BN5+BX5+CC5</f>
        <v>9501</v>
      </c>
      <c r="G5" s="141">
        <f aca="true" t="shared" si="4" ref="G5:G25">F5/D5*10</f>
        <v>11.959969788519638</v>
      </c>
      <c r="H5" s="142">
        <v>4635</v>
      </c>
      <c r="I5" s="143">
        <v>4635</v>
      </c>
      <c r="J5" s="144">
        <f aca="true" t="shared" si="5" ref="J5:J25">I5/H5*100</f>
        <v>100</v>
      </c>
      <c r="K5" s="143">
        <v>6215</v>
      </c>
      <c r="L5" s="145">
        <f aca="true" t="shared" si="6" ref="L5:L25">K5/I5*10</f>
        <v>13.408845738942826</v>
      </c>
      <c r="M5" s="146">
        <v>149</v>
      </c>
      <c r="N5" s="50">
        <v>149</v>
      </c>
      <c r="O5" s="144">
        <f aca="true" t="shared" si="7" ref="O5:O15">N5/M5*100</f>
        <v>100</v>
      </c>
      <c r="P5" s="50">
        <v>153</v>
      </c>
      <c r="Q5" s="361">
        <f aca="true" t="shared" si="8" ref="Q5:Q15">P5/N5*10</f>
        <v>10.268456375838927</v>
      </c>
      <c r="R5" s="148">
        <v>0</v>
      </c>
      <c r="S5" s="149"/>
      <c r="T5" s="216"/>
      <c r="U5" s="164"/>
      <c r="V5" s="218"/>
      <c r="W5" s="150">
        <v>0</v>
      </c>
      <c r="X5" s="151"/>
      <c r="Y5" s="144"/>
      <c r="Z5" s="143"/>
      <c r="AA5" s="152"/>
      <c r="AB5" s="150">
        <v>100</v>
      </c>
      <c r="AC5" s="153">
        <v>100</v>
      </c>
      <c r="AD5" s="154">
        <f>AC5/AB5*100</f>
        <v>100</v>
      </c>
      <c r="AE5" s="153">
        <v>66</v>
      </c>
      <c r="AF5" s="145">
        <f>AE5/AC5*10</f>
        <v>6.6000000000000005</v>
      </c>
      <c r="AG5" s="150">
        <v>1473</v>
      </c>
      <c r="AH5" s="156">
        <v>1373</v>
      </c>
      <c r="AI5" s="162">
        <f>AH5/AG5*100</f>
        <v>93.2111337406653</v>
      </c>
      <c r="AJ5" s="156">
        <v>1403</v>
      </c>
      <c r="AK5" s="316">
        <f>AJ5/AH5*10</f>
        <v>10.21849963583394</v>
      </c>
      <c r="AL5" s="150">
        <v>750</v>
      </c>
      <c r="AM5" s="157">
        <v>750</v>
      </c>
      <c r="AN5" s="158">
        <f aca="true" t="shared" si="9" ref="AN5:AN25">AM5/AL5*100</f>
        <v>100</v>
      </c>
      <c r="AO5" s="157">
        <v>795</v>
      </c>
      <c r="AP5" s="145">
        <f>AO5/AM5*10</f>
        <v>10.600000000000001</v>
      </c>
      <c r="AQ5" s="150">
        <v>897</v>
      </c>
      <c r="AR5" s="153">
        <v>897</v>
      </c>
      <c r="AS5" s="163">
        <f aca="true" t="shared" si="10" ref="AS5:AS10">AR5/AQ5*100</f>
        <v>100</v>
      </c>
      <c r="AT5" s="153">
        <v>829</v>
      </c>
      <c r="AU5" s="152">
        <f aca="true" t="shared" si="11" ref="AU5:AU10">AT5/AR5*10</f>
        <v>9.241917502787068</v>
      </c>
      <c r="AV5" s="159">
        <v>0</v>
      </c>
      <c r="AW5" s="153"/>
      <c r="AX5" s="153"/>
      <c r="AY5" s="153"/>
      <c r="AZ5" s="160"/>
      <c r="BA5" s="150">
        <v>0</v>
      </c>
      <c r="BB5" s="151"/>
      <c r="BC5" s="151"/>
      <c r="BD5" s="151"/>
      <c r="BE5" s="147"/>
      <c r="BF5" s="159">
        <v>35</v>
      </c>
      <c r="BG5" s="56"/>
      <c r="BH5" s="56"/>
      <c r="BI5" s="56"/>
      <c r="BJ5" s="160"/>
      <c r="BK5" s="159">
        <v>40</v>
      </c>
      <c r="BL5" s="153">
        <v>40</v>
      </c>
      <c r="BM5" s="154">
        <f>BL5/BK5*100</f>
        <v>100</v>
      </c>
      <c r="BN5" s="153">
        <v>40</v>
      </c>
      <c r="BO5" s="361">
        <f>BN5/BL5*10</f>
        <v>10</v>
      </c>
      <c r="BP5" s="161">
        <v>0</v>
      </c>
      <c r="BQ5" s="56"/>
      <c r="BR5" s="56"/>
      <c r="BS5" s="56"/>
      <c r="BT5" s="57"/>
      <c r="BU5" s="161">
        <v>0</v>
      </c>
      <c r="BV5" s="56"/>
      <c r="BW5" s="56"/>
      <c r="BX5" s="56"/>
      <c r="BY5" s="57"/>
      <c r="BZ5" s="55">
        <v>0</v>
      </c>
      <c r="CA5" s="56"/>
      <c r="CB5" s="56"/>
      <c r="CC5" s="56"/>
      <c r="CD5" s="57"/>
      <c r="CE5" s="150"/>
      <c r="CF5" s="157"/>
      <c r="CG5" s="158"/>
      <c r="CH5" s="157"/>
      <c r="CI5" s="145"/>
    </row>
    <row r="6" spans="1:87" s="18" customFormat="1" ht="15.75">
      <c r="A6" s="561" t="s">
        <v>19</v>
      </c>
      <c r="B6" s="562">
        <v>535</v>
      </c>
      <c r="C6" s="369">
        <f t="shared" si="0"/>
        <v>21678</v>
      </c>
      <c r="D6" s="370">
        <f t="shared" si="1"/>
        <v>19624</v>
      </c>
      <c r="E6" s="129">
        <f t="shared" si="2"/>
        <v>90.52495617676908</v>
      </c>
      <c r="F6" s="370">
        <f t="shared" si="3"/>
        <v>32961</v>
      </c>
      <c r="G6" s="141">
        <f t="shared" si="4"/>
        <v>16.796269873624134</v>
      </c>
      <c r="H6" s="142">
        <v>5269</v>
      </c>
      <c r="I6" s="143">
        <v>5269</v>
      </c>
      <c r="J6" s="144">
        <f t="shared" si="5"/>
        <v>100</v>
      </c>
      <c r="K6" s="143">
        <v>7326</v>
      </c>
      <c r="L6" s="145">
        <f t="shared" si="6"/>
        <v>13.903966597077243</v>
      </c>
      <c r="M6" s="146">
        <v>1785</v>
      </c>
      <c r="N6" s="50">
        <v>1517</v>
      </c>
      <c r="O6" s="144">
        <f t="shared" si="7"/>
        <v>84.9859943977591</v>
      </c>
      <c r="P6" s="50">
        <v>2073</v>
      </c>
      <c r="Q6" s="361">
        <f t="shared" si="8"/>
        <v>13.665128543177323</v>
      </c>
      <c r="R6" s="148">
        <v>0</v>
      </c>
      <c r="S6" s="149"/>
      <c r="T6" s="216"/>
      <c r="U6" s="164"/>
      <c r="V6" s="218"/>
      <c r="W6" s="150">
        <v>0</v>
      </c>
      <c r="X6" s="151"/>
      <c r="Y6" s="144"/>
      <c r="Z6" s="143"/>
      <c r="AA6" s="155"/>
      <c r="AB6" s="150">
        <v>340</v>
      </c>
      <c r="AC6" s="153">
        <v>340</v>
      </c>
      <c r="AD6" s="154">
        <f>AC6/AB6*100</f>
        <v>100</v>
      </c>
      <c r="AE6" s="153">
        <v>340</v>
      </c>
      <c r="AF6" s="145">
        <f>AE6/AC6*10</f>
        <v>10</v>
      </c>
      <c r="AG6" s="150">
        <v>7949</v>
      </c>
      <c r="AH6" s="156">
        <v>6609</v>
      </c>
      <c r="AI6" s="162">
        <f aca="true" t="shared" si="12" ref="AI6:AI24">AH6/AG6*100</f>
        <v>83.1425336520317</v>
      </c>
      <c r="AJ6" s="156">
        <v>10413</v>
      </c>
      <c r="AK6" s="316">
        <f>AJ6/AH6*10</f>
        <v>15.75578756241489</v>
      </c>
      <c r="AL6" s="150">
        <v>4966</v>
      </c>
      <c r="AM6" s="157">
        <v>4906</v>
      </c>
      <c r="AN6" s="158">
        <f t="shared" si="9"/>
        <v>98.79178413209827</v>
      </c>
      <c r="AO6" s="157">
        <v>10992</v>
      </c>
      <c r="AP6" s="145">
        <f>AO6/AM6*10</f>
        <v>22.405218100285364</v>
      </c>
      <c r="AQ6" s="150">
        <v>1188</v>
      </c>
      <c r="AR6" s="153">
        <v>956</v>
      </c>
      <c r="AS6" s="163">
        <f t="shared" si="10"/>
        <v>80.47138047138047</v>
      </c>
      <c r="AT6" s="153">
        <v>1744</v>
      </c>
      <c r="AU6" s="152">
        <f t="shared" si="11"/>
        <v>18.242677824267783</v>
      </c>
      <c r="AV6" s="159">
        <v>0</v>
      </c>
      <c r="AW6" s="153"/>
      <c r="AX6" s="153"/>
      <c r="AY6" s="153"/>
      <c r="AZ6" s="160"/>
      <c r="BA6" s="150">
        <v>0</v>
      </c>
      <c r="BB6" s="151"/>
      <c r="BC6" s="151"/>
      <c r="BD6" s="151"/>
      <c r="BE6" s="147"/>
      <c r="BF6" s="159">
        <v>0</v>
      </c>
      <c r="BG6" s="56"/>
      <c r="BH6" s="56"/>
      <c r="BI6" s="56"/>
      <c r="BJ6" s="160"/>
      <c r="BK6" s="159">
        <v>73</v>
      </c>
      <c r="BL6" s="153">
        <v>27</v>
      </c>
      <c r="BM6" s="154">
        <f>BL6/BK6*100</f>
        <v>36.986301369863014</v>
      </c>
      <c r="BN6" s="153">
        <v>73</v>
      </c>
      <c r="BO6" s="361">
        <f>BN6/BL6*10</f>
        <v>27.037037037037038</v>
      </c>
      <c r="BP6" s="161">
        <v>0</v>
      </c>
      <c r="BQ6" s="56"/>
      <c r="BR6" s="56"/>
      <c r="BS6" s="56"/>
      <c r="BT6" s="57"/>
      <c r="BU6" s="161">
        <v>108</v>
      </c>
      <c r="BV6" s="56"/>
      <c r="BW6" s="56"/>
      <c r="BX6" s="56"/>
      <c r="BY6" s="57"/>
      <c r="BZ6" s="55">
        <v>0</v>
      </c>
      <c r="CA6" s="56"/>
      <c r="CB6" s="56"/>
      <c r="CC6" s="56"/>
      <c r="CD6" s="57"/>
      <c r="CE6" s="150"/>
      <c r="CF6" s="157"/>
      <c r="CG6" s="158"/>
      <c r="CH6" s="157"/>
      <c r="CI6" s="145"/>
    </row>
    <row r="7" spans="1:87" s="18" customFormat="1" ht="15.75">
      <c r="A7" s="561" t="s">
        <v>3</v>
      </c>
      <c r="B7" s="562">
        <v>55</v>
      </c>
      <c r="C7" s="369">
        <f t="shared" si="0"/>
        <v>6195</v>
      </c>
      <c r="D7" s="370">
        <f t="shared" si="1"/>
        <v>3780</v>
      </c>
      <c r="E7" s="129">
        <f t="shared" si="2"/>
        <v>61.016949152542374</v>
      </c>
      <c r="F7" s="370">
        <f t="shared" si="3"/>
        <v>4426</v>
      </c>
      <c r="G7" s="141">
        <f t="shared" si="4"/>
        <v>11.708994708994709</v>
      </c>
      <c r="H7" s="142">
        <v>960</v>
      </c>
      <c r="I7" s="143">
        <v>960</v>
      </c>
      <c r="J7" s="144">
        <f t="shared" si="5"/>
        <v>100</v>
      </c>
      <c r="K7" s="143">
        <v>1152</v>
      </c>
      <c r="L7" s="145">
        <f t="shared" si="6"/>
        <v>12</v>
      </c>
      <c r="M7" s="146">
        <v>250</v>
      </c>
      <c r="N7" s="50">
        <v>250</v>
      </c>
      <c r="O7" s="144">
        <f t="shared" si="7"/>
        <v>100</v>
      </c>
      <c r="P7" s="50">
        <v>206</v>
      </c>
      <c r="Q7" s="361">
        <f t="shared" si="8"/>
        <v>8.24</v>
      </c>
      <c r="R7" s="148">
        <v>80</v>
      </c>
      <c r="S7" s="149">
        <v>80</v>
      </c>
      <c r="T7" s="216">
        <f>S7/R7*100</f>
        <v>100</v>
      </c>
      <c r="U7" s="164">
        <v>96</v>
      </c>
      <c r="V7" s="218">
        <f>U7/S7*10</f>
        <v>12</v>
      </c>
      <c r="W7" s="150">
        <v>0</v>
      </c>
      <c r="X7" s="151"/>
      <c r="Y7" s="144"/>
      <c r="Z7" s="143"/>
      <c r="AA7" s="155"/>
      <c r="AB7" s="150">
        <v>0</v>
      </c>
      <c r="AC7" s="153"/>
      <c r="AD7" s="154">
        <v>0</v>
      </c>
      <c r="AE7" s="153"/>
      <c r="AF7" s="145"/>
      <c r="AG7" s="150">
        <v>1140</v>
      </c>
      <c r="AH7" s="156">
        <v>998</v>
      </c>
      <c r="AI7" s="162">
        <f t="shared" si="12"/>
        <v>87.54385964912281</v>
      </c>
      <c r="AJ7" s="156">
        <v>1197</v>
      </c>
      <c r="AK7" s="316">
        <f>AJ7/AH7*10</f>
        <v>11.993987975951903</v>
      </c>
      <c r="AL7" s="150">
        <v>770</v>
      </c>
      <c r="AM7" s="157">
        <v>547</v>
      </c>
      <c r="AN7" s="158">
        <f t="shared" si="9"/>
        <v>71.03896103896103</v>
      </c>
      <c r="AO7" s="157">
        <v>547</v>
      </c>
      <c r="AP7" s="145">
        <f>AO7/AM7*10</f>
        <v>10</v>
      </c>
      <c r="AQ7" s="150">
        <v>945</v>
      </c>
      <c r="AR7" s="153">
        <v>945</v>
      </c>
      <c r="AS7" s="163">
        <f t="shared" si="10"/>
        <v>100</v>
      </c>
      <c r="AT7" s="153">
        <v>1228</v>
      </c>
      <c r="AU7" s="152">
        <f t="shared" si="11"/>
        <v>12.994708994708994</v>
      </c>
      <c r="AV7" s="159">
        <v>0</v>
      </c>
      <c r="AW7" s="153"/>
      <c r="AX7" s="153"/>
      <c r="AY7" s="153"/>
      <c r="AZ7" s="160"/>
      <c r="BA7" s="150">
        <v>1300</v>
      </c>
      <c r="BB7" s="151"/>
      <c r="BC7" s="151"/>
      <c r="BD7" s="151"/>
      <c r="BE7" s="147"/>
      <c r="BF7" s="159">
        <v>650</v>
      </c>
      <c r="BG7" s="56"/>
      <c r="BH7" s="56"/>
      <c r="BI7" s="56"/>
      <c r="BJ7" s="160"/>
      <c r="BK7" s="159">
        <v>0</v>
      </c>
      <c r="BL7" s="153"/>
      <c r="BM7" s="154"/>
      <c r="BN7" s="153"/>
      <c r="BO7" s="361"/>
      <c r="BP7" s="161">
        <v>0</v>
      </c>
      <c r="BQ7" s="56"/>
      <c r="BR7" s="56"/>
      <c r="BS7" s="56"/>
      <c r="BT7" s="57"/>
      <c r="BU7" s="161">
        <v>0</v>
      </c>
      <c r="BV7" s="56"/>
      <c r="BW7" s="56"/>
      <c r="BX7" s="56"/>
      <c r="BY7" s="57"/>
      <c r="BZ7" s="55">
        <v>100</v>
      </c>
      <c r="CA7" s="56"/>
      <c r="CB7" s="56"/>
      <c r="CC7" s="56"/>
      <c r="CD7" s="57"/>
      <c r="CE7" s="150"/>
      <c r="CF7" s="157"/>
      <c r="CG7" s="158"/>
      <c r="CH7" s="157"/>
      <c r="CI7" s="145"/>
    </row>
    <row r="8" spans="1:87" s="18" customFormat="1" ht="15.75">
      <c r="A8" s="561" t="s">
        <v>4</v>
      </c>
      <c r="B8" s="562">
        <v>625</v>
      </c>
      <c r="C8" s="369">
        <f t="shared" si="0"/>
        <v>23187</v>
      </c>
      <c r="D8" s="370">
        <f t="shared" si="1"/>
        <v>19889</v>
      </c>
      <c r="E8" s="129">
        <f t="shared" si="2"/>
        <v>85.77651270108251</v>
      </c>
      <c r="F8" s="370">
        <f t="shared" si="3"/>
        <v>40752</v>
      </c>
      <c r="G8" s="141">
        <f t="shared" si="4"/>
        <v>20.489717934536678</v>
      </c>
      <c r="H8" s="142">
        <v>9697</v>
      </c>
      <c r="I8" s="143">
        <v>8930</v>
      </c>
      <c r="J8" s="144">
        <f t="shared" si="5"/>
        <v>92.09033721769619</v>
      </c>
      <c r="K8" s="143">
        <v>14860</v>
      </c>
      <c r="L8" s="145">
        <f t="shared" si="6"/>
        <v>16.64053751399776</v>
      </c>
      <c r="M8" s="146">
        <v>100</v>
      </c>
      <c r="N8" s="50">
        <v>100</v>
      </c>
      <c r="O8" s="144">
        <f t="shared" si="7"/>
        <v>100</v>
      </c>
      <c r="P8" s="50">
        <v>100</v>
      </c>
      <c r="Q8" s="361">
        <f t="shared" si="8"/>
        <v>10</v>
      </c>
      <c r="R8" s="148">
        <v>0</v>
      </c>
      <c r="S8" s="149"/>
      <c r="T8" s="216"/>
      <c r="U8" s="164"/>
      <c r="V8" s="218"/>
      <c r="W8" s="150">
        <v>0</v>
      </c>
      <c r="X8" s="151"/>
      <c r="Y8" s="144"/>
      <c r="Z8" s="143"/>
      <c r="AA8" s="155"/>
      <c r="AB8" s="150">
        <v>444</v>
      </c>
      <c r="AC8" s="153">
        <v>261</v>
      </c>
      <c r="AD8" s="154">
        <f aca="true" t="shared" si="13" ref="AD8:AD25">AC8/AB8*100</f>
        <v>58.78378378378378</v>
      </c>
      <c r="AE8" s="153">
        <v>287</v>
      </c>
      <c r="AF8" s="145">
        <f aca="true" t="shared" si="14" ref="AF8:AF16">AE8/AC8*10</f>
        <v>10.996168582375478</v>
      </c>
      <c r="AG8" s="150">
        <v>5281</v>
      </c>
      <c r="AH8" s="156">
        <v>3228</v>
      </c>
      <c r="AI8" s="162">
        <f t="shared" si="12"/>
        <v>61.12478697216436</v>
      </c>
      <c r="AJ8" s="156">
        <v>5799</v>
      </c>
      <c r="AK8" s="316">
        <f aca="true" t="shared" si="15" ref="AK8:AK16">AJ8/AH8*10</f>
        <v>17.96468401486989</v>
      </c>
      <c r="AL8" s="150">
        <v>6382</v>
      </c>
      <c r="AM8" s="157">
        <v>6237</v>
      </c>
      <c r="AN8" s="158">
        <f t="shared" si="9"/>
        <v>97.72798495769351</v>
      </c>
      <c r="AO8" s="157">
        <v>17634</v>
      </c>
      <c r="AP8" s="145">
        <f aca="true" t="shared" si="16" ref="AP8:AP15">AO8/AM8*10</f>
        <v>28.273208273208272</v>
      </c>
      <c r="AQ8" s="150">
        <v>1243</v>
      </c>
      <c r="AR8" s="153">
        <v>1093</v>
      </c>
      <c r="AS8" s="163">
        <f t="shared" si="10"/>
        <v>87.93242156074015</v>
      </c>
      <c r="AT8" s="153">
        <v>2060</v>
      </c>
      <c r="AU8" s="152">
        <f t="shared" si="11"/>
        <v>18.847209515096065</v>
      </c>
      <c r="AV8" s="159">
        <v>0</v>
      </c>
      <c r="AW8" s="153"/>
      <c r="AX8" s="153"/>
      <c r="AY8" s="153"/>
      <c r="AZ8" s="160"/>
      <c r="BA8" s="150">
        <v>40</v>
      </c>
      <c r="BB8" s="151">
        <v>40</v>
      </c>
      <c r="BC8" s="151">
        <f>BB8/BA8*100</f>
        <v>100</v>
      </c>
      <c r="BD8" s="151">
        <v>12</v>
      </c>
      <c r="BE8" s="147">
        <f>BD8/BB8*10</f>
        <v>3</v>
      </c>
      <c r="BF8" s="159">
        <v>0</v>
      </c>
      <c r="BG8" s="56"/>
      <c r="BH8" s="56"/>
      <c r="BI8" s="56"/>
      <c r="BJ8" s="160"/>
      <c r="BK8" s="159">
        <v>0</v>
      </c>
      <c r="BL8" s="153"/>
      <c r="BM8" s="154"/>
      <c r="BN8" s="153"/>
      <c r="BO8" s="361"/>
      <c r="BP8" s="161">
        <v>0</v>
      </c>
      <c r="BQ8" s="56"/>
      <c r="BR8" s="56"/>
      <c r="BS8" s="56"/>
      <c r="BT8" s="57"/>
      <c r="BU8" s="161">
        <v>0</v>
      </c>
      <c r="BV8" s="56"/>
      <c r="BW8" s="56"/>
      <c r="BX8" s="56"/>
      <c r="BY8" s="57"/>
      <c r="BZ8" s="55">
        <v>0</v>
      </c>
      <c r="CA8" s="56"/>
      <c r="CB8" s="56"/>
      <c r="CC8" s="56"/>
      <c r="CD8" s="57"/>
      <c r="CE8" s="150"/>
      <c r="CF8" s="157"/>
      <c r="CG8" s="158"/>
      <c r="CH8" s="157"/>
      <c r="CI8" s="145"/>
    </row>
    <row r="9" spans="1:87" s="18" customFormat="1" ht="17.25" customHeight="1">
      <c r="A9" s="561" t="s">
        <v>20</v>
      </c>
      <c r="B9" s="562">
        <v>1134</v>
      </c>
      <c r="C9" s="369">
        <f t="shared" si="0"/>
        <v>27080</v>
      </c>
      <c r="D9" s="370">
        <f t="shared" si="1"/>
        <v>22657</v>
      </c>
      <c r="E9" s="129">
        <f t="shared" si="2"/>
        <v>83.66691285081241</v>
      </c>
      <c r="F9" s="370">
        <f t="shared" si="3"/>
        <v>40824</v>
      </c>
      <c r="G9" s="141">
        <f t="shared" si="4"/>
        <v>18.018272498565565</v>
      </c>
      <c r="H9" s="142">
        <v>11797</v>
      </c>
      <c r="I9" s="143">
        <v>11657</v>
      </c>
      <c r="J9" s="144">
        <f t="shared" si="5"/>
        <v>98.8132576078664</v>
      </c>
      <c r="K9" s="143">
        <v>22035</v>
      </c>
      <c r="L9" s="145">
        <f t="shared" si="6"/>
        <v>18.902805181436047</v>
      </c>
      <c r="M9" s="146">
        <v>908</v>
      </c>
      <c r="N9" s="50">
        <v>908</v>
      </c>
      <c r="O9" s="144">
        <f t="shared" si="7"/>
        <v>100</v>
      </c>
      <c r="P9" s="50">
        <v>1670</v>
      </c>
      <c r="Q9" s="361">
        <f t="shared" si="8"/>
        <v>18.3920704845815</v>
      </c>
      <c r="R9" s="148">
        <v>0</v>
      </c>
      <c r="S9" s="149"/>
      <c r="T9" s="216"/>
      <c r="U9" s="164"/>
      <c r="V9" s="218"/>
      <c r="W9" s="150">
        <v>0</v>
      </c>
      <c r="X9" s="151"/>
      <c r="Y9" s="144"/>
      <c r="Z9" s="143"/>
      <c r="AA9" s="152"/>
      <c r="AB9" s="150">
        <v>797</v>
      </c>
      <c r="AC9" s="153">
        <v>797</v>
      </c>
      <c r="AD9" s="154">
        <f t="shared" si="13"/>
        <v>100</v>
      </c>
      <c r="AE9" s="153">
        <v>1529</v>
      </c>
      <c r="AF9" s="145">
        <f t="shared" si="14"/>
        <v>19.18444165621079</v>
      </c>
      <c r="AG9" s="150">
        <v>4094</v>
      </c>
      <c r="AH9" s="156">
        <v>3030</v>
      </c>
      <c r="AI9" s="162">
        <f t="shared" si="12"/>
        <v>74.01074743527113</v>
      </c>
      <c r="AJ9" s="156">
        <v>5502</v>
      </c>
      <c r="AK9" s="316">
        <f t="shared" si="15"/>
        <v>18.15841584158416</v>
      </c>
      <c r="AL9" s="150">
        <v>5314</v>
      </c>
      <c r="AM9" s="157">
        <v>4685</v>
      </c>
      <c r="AN9" s="158">
        <f t="shared" si="9"/>
        <v>88.16334211516748</v>
      </c>
      <c r="AO9" s="157">
        <v>7363</v>
      </c>
      <c r="AP9" s="145">
        <f t="shared" si="16"/>
        <v>15.716115261472785</v>
      </c>
      <c r="AQ9" s="150">
        <v>2766</v>
      </c>
      <c r="AR9" s="153">
        <v>1580</v>
      </c>
      <c r="AS9" s="163">
        <f t="shared" si="10"/>
        <v>57.12219812002892</v>
      </c>
      <c r="AT9" s="153">
        <v>2725</v>
      </c>
      <c r="AU9" s="152">
        <f t="shared" si="11"/>
        <v>17.246835443037977</v>
      </c>
      <c r="AV9" s="159">
        <v>200</v>
      </c>
      <c r="AW9" s="153"/>
      <c r="AX9" s="153"/>
      <c r="AY9" s="153"/>
      <c r="AZ9" s="160"/>
      <c r="BA9" s="150">
        <v>514</v>
      </c>
      <c r="BB9" s="151"/>
      <c r="BC9" s="151"/>
      <c r="BD9" s="151"/>
      <c r="BE9" s="147"/>
      <c r="BF9" s="159">
        <v>690</v>
      </c>
      <c r="BG9" s="56"/>
      <c r="BH9" s="56"/>
      <c r="BI9" s="56"/>
      <c r="BJ9" s="160"/>
      <c r="BK9" s="159">
        <v>0</v>
      </c>
      <c r="BL9" s="153"/>
      <c r="BM9" s="154"/>
      <c r="BN9" s="153"/>
      <c r="BO9" s="361"/>
      <c r="BP9" s="161">
        <v>0</v>
      </c>
      <c r="BQ9" s="56"/>
      <c r="BR9" s="56"/>
      <c r="BS9" s="56"/>
      <c r="BT9" s="57"/>
      <c r="BU9" s="161">
        <v>0</v>
      </c>
      <c r="BV9" s="56"/>
      <c r="BW9" s="56"/>
      <c r="BX9" s="56"/>
      <c r="BY9" s="57"/>
      <c r="BZ9" s="55">
        <v>0</v>
      </c>
      <c r="CA9" s="56"/>
      <c r="CB9" s="56"/>
      <c r="CC9" s="56"/>
      <c r="CD9" s="57"/>
      <c r="CE9" s="150"/>
      <c r="CF9" s="157"/>
      <c r="CG9" s="158"/>
      <c r="CH9" s="157"/>
      <c r="CI9" s="145"/>
    </row>
    <row r="10" spans="1:87" s="18" customFormat="1" ht="18" customHeight="1">
      <c r="A10" s="561" t="s">
        <v>5</v>
      </c>
      <c r="B10" s="562">
        <v>4327</v>
      </c>
      <c r="C10" s="369">
        <f t="shared" si="0"/>
        <v>64138</v>
      </c>
      <c r="D10" s="370">
        <f t="shared" si="1"/>
        <v>49610</v>
      </c>
      <c r="E10" s="129">
        <f t="shared" si="2"/>
        <v>77.34884156038542</v>
      </c>
      <c r="F10" s="370">
        <f t="shared" si="3"/>
        <v>75855</v>
      </c>
      <c r="G10" s="141">
        <f t="shared" si="4"/>
        <v>15.29026405966539</v>
      </c>
      <c r="H10" s="142">
        <v>28004</v>
      </c>
      <c r="I10" s="143">
        <v>26298</v>
      </c>
      <c r="J10" s="144">
        <f t="shared" si="5"/>
        <v>93.90801314097986</v>
      </c>
      <c r="K10" s="143">
        <v>34581</v>
      </c>
      <c r="L10" s="145">
        <f t="shared" si="6"/>
        <v>13.149669176363222</v>
      </c>
      <c r="M10" s="146">
        <v>54</v>
      </c>
      <c r="N10" s="50">
        <v>54</v>
      </c>
      <c r="O10" s="144">
        <f t="shared" si="7"/>
        <v>100</v>
      </c>
      <c r="P10" s="50">
        <v>84</v>
      </c>
      <c r="Q10" s="361">
        <f t="shared" si="8"/>
        <v>15.555555555555555</v>
      </c>
      <c r="R10" s="148">
        <v>0</v>
      </c>
      <c r="S10" s="149"/>
      <c r="T10" s="216"/>
      <c r="U10" s="164"/>
      <c r="V10" s="218"/>
      <c r="W10" s="150">
        <v>0</v>
      </c>
      <c r="X10" s="151"/>
      <c r="Y10" s="144"/>
      <c r="Z10" s="143"/>
      <c r="AA10" s="152"/>
      <c r="AB10" s="150">
        <v>1091</v>
      </c>
      <c r="AC10" s="153">
        <v>1091</v>
      </c>
      <c r="AD10" s="154">
        <f t="shared" si="13"/>
        <v>100</v>
      </c>
      <c r="AE10" s="153">
        <v>1110</v>
      </c>
      <c r="AF10" s="145">
        <f t="shared" si="14"/>
        <v>10.174152153987169</v>
      </c>
      <c r="AG10" s="150">
        <v>15969</v>
      </c>
      <c r="AH10" s="156">
        <v>9536</v>
      </c>
      <c r="AI10" s="162">
        <f t="shared" si="12"/>
        <v>59.71569916713633</v>
      </c>
      <c r="AJ10" s="156">
        <v>14815</v>
      </c>
      <c r="AK10" s="316">
        <f t="shared" si="15"/>
        <v>15.535864093959733</v>
      </c>
      <c r="AL10" s="150">
        <v>16091</v>
      </c>
      <c r="AM10" s="157">
        <v>12053</v>
      </c>
      <c r="AN10" s="158">
        <f t="shared" si="9"/>
        <v>74.90522652414393</v>
      </c>
      <c r="AO10" s="157">
        <v>24581</v>
      </c>
      <c r="AP10" s="145">
        <f t="shared" si="16"/>
        <v>20.394092756989963</v>
      </c>
      <c r="AQ10" s="150">
        <v>2632</v>
      </c>
      <c r="AR10" s="153">
        <v>578</v>
      </c>
      <c r="AS10" s="163">
        <f t="shared" si="10"/>
        <v>21.960486322188448</v>
      </c>
      <c r="AT10" s="153">
        <v>684</v>
      </c>
      <c r="AU10" s="152">
        <f t="shared" si="11"/>
        <v>11.833910034602075</v>
      </c>
      <c r="AV10" s="159">
        <v>105</v>
      </c>
      <c r="AW10" s="153"/>
      <c r="AX10" s="153"/>
      <c r="AY10" s="153"/>
      <c r="AZ10" s="160"/>
      <c r="BA10" s="150">
        <v>0</v>
      </c>
      <c r="BB10" s="151"/>
      <c r="BC10" s="151"/>
      <c r="BD10" s="151"/>
      <c r="BE10" s="147"/>
      <c r="BF10" s="159">
        <v>192</v>
      </c>
      <c r="BG10" s="56"/>
      <c r="BH10" s="56"/>
      <c r="BI10" s="56"/>
      <c r="BJ10" s="160"/>
      <c r="BK10" s="159">
        <v>0</v>
      </c>
      <c r="BL10" s="153"/>
      <c r="BM10" s="154"/>
      <c r="BN10" s="153"/>
      <c r="BO10" s="361"/>
      <c r="BP10" s="161">
        <v>0</v>
      </c>
      <c r="BQ10" s="56"/>
      <c r="BR10" s="56"/>
      <c r="BS10" s="56"/>
      <c r="BT10" s="57"/>
      <c r="BU10" s="161">
        <v>0</v>
      </c>
      <c r="BV10" s="56"/>
      <c r="BW10" s="56"/>
      <c r="BX10" s="56"/>
      <c r="BY10" s="57"/>
      <c r="BZ10" s="55">
        <v>0</v>
      </c>
      <c r="CA10" s="56"/>
      <c r="CB10" s="56"/>
      <c r="CC10" s="56"/>
      <c r="CD10" s="57"/>
      <c r="CE10" s="150"/>
      <c r="CF10" s="157"/>
      <c r="CG10" s="158"/>
      <c r="CH10" s="157"/>
      <c r="CI10" s="145"/>
    </row>
    <row r="11" spans="1:87" s="18" customFormat="1" ht="16.5" customHeight="1">
      <c r="A11" s="561" t="s">
        <v>6</v>
      </c>
      <c r="B11" s="562">
        <v>1940</v>
      </c>
      <c r="C11" s="371">
        <f t="shared" si="0"/>
        <v>75768</v>
      </c>
      <c r="D11" s="372">
        <f t="shared" si="1"/>
        <v>59190</v>
      </c>
      <c r="E11" s="357">
        <f t="shared" si="2"/>
        <v>78.12005068102629</v>
      </c>
      <c r="F11" s="372">
        <f t="shared" si="3"/>
        <v>139303</v>
      </c>
      <c r="G11" s="358">
        <f t="shared" si="4"/>
        <v>23.534887649940867</v>
      </c>
      <c r="H11" s="142">
        <v>32670</v>
      </c>
      <c r="I11" s="143">
        <v>28649</v>
      </c>
      <c r="J11" s="144">
        <f t="shared" si="5"/>
        <v>87.69207223752679</v>
      </c>
      <c r="K11" s="143">
        <v>69441</v>
      </c>
      <c r="L11" s="145">
        <f t="shared" si="6"/>
        <v>24.23854235749939</v>
      </c>
      <c r="M11" s="146">
        <v>1653</v>
      </c>
      <c r="N11" s="50">
        <v>1653</v>
      </c>
      <c r="O11" s="144">
        <f t="shared" si="7"/>
        <v>100</v>
      </c>
      <c r="P11" s="50">
        <v>4641</v>
      </c>
      <c r="Q11" s="361">
        <f t="shared" si="8"/>
        <v>28.076225045372052</v>
      </c>
      <c r="R11" s="148">
        <v>0</v>
      </c>
      <c r="S11" s="149"/>
      <c r="T11" s="216"/>
      <c r="U11" s="164"/>
      <c r="V11" s="218"/>
      <c r="W11" s="150">
        <v>0</v>
      </c>
      <c r="X11" s="151"/>
      <c r="Y11" s="144"/>
      <c r="Z11" s="143"/>
      <c r="AA11" s="152"/>
      <c r="AB11" s="150">
        <v>2427</v>
      </c>
      <c r="AC11" s="153">
        <v>1644</v>
      </c>
      <c r="AD11" s="154">
        <f t="shared" si="13"/>
        <v>67.7379480840544</v>
      </c>
      <c r="AE11" s="153">
        <v>2117</v>
      </c>
      <c r="AF11" s="145">
        <f t="shared" si="14"/>
        <v>12.877128953771289</v>
      </c>
      <c r="AG11" s="150">
        <v>11709</v>
      </c>
      <c r="AH11" s="156">
        <v>8475</v>
      </c>
      <c r="AI11" s="162">
        <f t="shared" si="12"/>
        <v>72.38022034332565</v>
      </c>
      <c r="AJ11" s="156">
        <v>17705</v>
      </c>
      <c r="AK11" s="316">
        <f t="shared" si="15"/>
        <v>20.89085545722714</v>
      </c>
      <c r="AL11" s="150">
        <v>24180</v>
      </c>
      <c r="AM11" s="157">
        <v>16897</v>
      </c>
      <c r="AN11" s="158">
        <f t="shared" si="9"/>
        <v>69.88006617038876</v>
      </c>
      <c r="AO11" s="157">
        <v>41271</v>
      </c>
      <c r="AP11" s="145">
        <f t="shared" si="16"/>
        <v>24.425045866130084</v>
      </c>
      <c r="AQ11" s="150">
        <v>2332</v>
      </c>
      <c r="AR11" s="153">
        <v>1872</v>
      </c>
      <c r="AS11" s="163">
        <f aca="true" t="shared" si="17" ref="AS11:AS19">AR11/AQ11*100</f>
        <v>80.27444253859348</v>
      </c>
      <c r="AT11" s="153">
        <v>4128</v>
      </c>
      <c r="AU11" s="152">
        <f aca="true" t="shared" si="18" ref="AU11:AU19">AT11/AR11*10</f>
        <v>22.05128205128205</v>
      </c>
      <c r="AV11" s="159">
        <v>185</v>
      </c>
      <c r="AW11" s="153"/>
      <c r="AX11" s="153"/>
      <c r="AY11" s="153"/>
      <c r="AZ11" s="160"/>
      <c r="BA11" s="150">
        <v>382</v>
      </c>
      <c r="BB11" s="151"/>
      <c r="BC11" s="151"/>
      <c r="BD11" s="151"/>
      <c r="BE11" s="147"/>
      <c r="BF11" s="159">
        <v>210</v>
      </c>
      <c r="BG11" s="56"/>
      <c r="BH11" s="56"/>
      <c r="BI11" s="56"/>
      <c r="BJ11" s="160"/>
      <c r="BK11" s="159">
        <v>0</v>
      </c>
      <c r="BL11" s="153"/>
      <c r="BM11" s="154"/>
      <c r="BN11" s="153"/>
      <c r="BO11" s="361"/>
      <c r="BP11" s="161">
        <v>0</v>
      </c>
      <c r="BQ11" s="56"/>
      <c r="BR11" s="56"/>
      <c r="BS11" s="56"/>
      <c r="BT11" s="57"/>
      <c r="BU11" s="161">
        <v>20</v>
      </c>
      <c r="BV11" s="56"/>
      <c r="BW11" s="56"/>
      <c r="BX11" s="56"/>
      <c r="BY11" s="57"/>
      <c r="BZ11" s="55">
        <v>0</v>
      </c>
      <c r="CA11" s="164"/>
      <c r="CB11" s="164"/>
      <c r="CC11" s="164"/>
      <c r="CD11" s="165"/>
      <c r="CE11" s="150"/>
      <c r="CF11" s="157"/>
      <c r="CG11" s="158"/>
      <c r="CH11" s="157"/>
      <c r="CI11" s="145"/>
    </row>
    <row r="12" spans="1:87" s="18" customFormat="1" ht="16.5" customHeight="1">
      <c r="A12" s="561" t="s">
        <v>7</v>
      </c>
      <c r="B12" s="562">
        <v>219</v>
      </c>
      <c r="C12" s="369">
        <f t="shared" si="0"/>
        <v>17726</v>
      </c>
      <c r="D12" s="370">
        <f t="shared" si="1"/>
        <v>16975</v>
      </c>
      <c r="E12" s="129">
        <f t="shared" si="2"/>
        <v>95.76328556922036</v>
      </c>
      <c r="F12" s="370">
        <f t="shared" si="3"/>
        <v>20317</v>
      </c>
      <c r="G12" s="141">
        <f t="shared" si="4"/>
        <v>11.968777614138439</v>
      </c>
      <c r="H12" s="142">
        <v>11057</v>
      </c>
      <c r="I12" s="143">
        <v>11057</v>
      </c>
      <c r="J12" s="144">
        <f t="shared" si="5"/>
        <v>100</v>
      </c>
      <c r="K12" s="143">
        <v>13504</v>
      </c>
      <c r="L12" s="145">
        <f t="shared" si="6"/>
        <v>12.213077688342226</v>
      </c>
      <c r="M12" s="146">
        <v>330</v>
      </c>
      <c r="N12" s="50">
        <v>330</v>
      </c>
      <c r="O12" s="144">
        <f t="shared" si="7"/>
        <v>100</v>
      </c>
      <c r="P12" s="50">
        <v>231</v>
      </c>
      <c r="Q12" s="361">
        <f t="shared" si="8"/>
        <v>7</v>
      </c>
      <c r="R12" s="148">
        <v>0</v>
      </c>
      <c r="S12" s="149"/>
      <c r="T12" s="216"/>
      <c r="U12" s="164"/>
      <c r="V12" s="218"/>
      <c r="W12" s="150">
        <v>0</v>
      </c>
      <c r="X12" s="151"/>
      <c r="Y12" s="144"/>
      <c r="Z12" s="166"/>
      <c r="AA12" s="152"/>
      <c r="AB12" s="150">
        <v>565</v>
      </c>
      <c r="AC12" s="153">
        <v>565</v>
      </c>
      <c r="AD12" s="154">
        <f t="shared" si="13"/>
        <v>100</v>
      </c>
      <c r="AE12" s="153">
        <v>875</v>
      </c>
      <c r="AF12" s="145">
        <f t="shared" si="14"/>
        <v>15.486725663716815</v>
      </c>
      <c r="AG12" s="150">
        <v>3158</v>
      </c>
      <c r="AH12" s="167">
        <v>3158</v>
      </c>
      <c r="AI12" s="162">
        <f t="shared" si="12"/>
        <v>100</v>
      </c>
      <c r="AJ12" s="167">
        <v>3474</v>
      </c>
      <c r="AK12" s="316">
        <f t="shared" si="15"/>
        <v>11.000633312222925</v>
      </c>
      <c r="AL12" s="150">
        <v>1178</v>
      </c>
      <c r="AM12" s="149">
        <v>1178</v>
      </c>
      <c r="AN12" s="158">
        <f t="shared" si="9"/>
        <v>100</v>
      </c>
      <c r="AO12" s="149">
        <v>1550</v>
      </c>
      <c r="AP12" s="145">
        <f t="shared" si="16"/>
        <v>13.157894736842106</v>
      </c>
      <c r="AQ12" s="150">
        <v>687</v>
      </c>
      <c r="AR12" s="153">
        <v>687</v>
      </c>
      <c r="AS12" s="163">
        <f t="shared" si="17"/>
        <v>100</v>
      </c>
      <c r="AT12" s="153">
        <v>683</v>
      </c>
      <c r="AU12" s="152">
        <f t="shared" si="18"/>
        <v>9.941775836972344</v>
      </c>
      <c r="AV12" s="159">
        <v>341</v>
      </c>
      <c r="AW12" s="163"/>
      <c r="AX12" s="163"/>
      <c r="AY12" s="163"/>
      <c r="AZ12" s="141"/>
      <c r="BA12" s="150">
        <v>100</v>
      </c>
      <c r="BB12" s="151"/>
      <c r="BC12" s="151"/>
      <c r="BD12" s="151"/>
      <c r="BE12" s="141"/>
      <c r="BF12" s="159">
        <v>157</v>
      </c>
      <c r="BG12" s="164"/>
      <c r="BH12" s="56"/>
      <c r="BI12" s="164"/>
      <c r="BJ12" s="160"/>
      <c r="BK12" s="159">
        <v>0</v>
      </c>
      <c r="BL12" s="163"/>
      <c r="BM12" s="154"/>
      <c r="BN12" s="163"/>
      <c r="BO12" s="361"/>
      <c r="BP12" s="168">
        <v>153</v>
      </c>
      <c r="BQ12" s="164"/>
      <c r="BR12" s="164"/>
      <c r="BS12" s="164"/>
      <c r="BT12" s="165"/>
      <c r="BU12" s="168">
        <v>0</v>
      </c>
      <c r="BV12" s="164"/>
      <c r="BW12" s="164"/>
      <c r="BX12" s="164"/>
      <c r="BY12" s="165"/>
      <c r="BZ12" s="55">
        <v>0</v>
      </c>
      <c r="CA12" s="164"/>
      <c r="CB12" s="164"/>
      <c r="CC12" s="164"/>
      <c r="CD12" s="165"/>
      <c r="CE12" s="150"/>
      <c r="CF12" s="149"/>
      <c r="CG12" s="158"/>
      <c r="CH12" s="149"/>
      <c r="CI12" s="145"/>
    </row>
    <row r="13" spans="1:87" s="18" customFormat="1" ht="17.25" customHeight="1">
      <c r="A13" s="561" t="s">
        <v>8</v>
      </c>
      <c r="B13" s="562">
        <v>935</v>
      </c>
      <c r="C13" s="369">
        <f t="shared" si="0"/>
        <v>31619</v>
      </c>
      <c r="D13" s="370">
        <f t="shared" si="1"/>
        <v>23728</v>
      </c>
      <c r="E13" s="129">
        <f t="shared" si="2"/>
        <v>75.04348651127486</v>
      </c>
      <c r="F13" s="370">
        <f t="shared" si="3"/>
        <v>63783</v>
      </c>
      <c r="G13" s="141">
        <f t="shared" si="4"/>
        <v>26.880900202292647</v>
      </c>
      <c r="H13" s="142">
        <v>14653</v>
      </c>
      <c r="I13" s="143">
        <v>13213</v>
      </c>
      <c r="J13" s="144">
        <f t="shared" si="5"/>
        <v>90.17266088855524</v>
      </c>
      <c r="K13" s="143">
        <v>36322</v>
      </c>
      <c r="L13" s="145">
        <f t="shared" si="6"/>
        <v>27.489593582078257</v>
      </c>
      <c r="M13" s="146">
        <v>114</v>
      </c>
      <c r="N13" s="50">
        <v>34</v>
      </c>
      <c r="O13" s="144">
        <f t="shared" si="7"/>
        <v>29.82456140350877</v>
      </c>
      <c r="P13" s="50">
        <v>44</v>
      </c>
      <c r="Q13" s="361">
        <f t="shared" si="8"/>
        <v>12.941176470588236</v>
      </c>
      <c r="R13" s="148">
        <v>0</v>
      </c>
      <c r="S13" s="149"/>
      <c r="T13" s="216"/>
      <c r="U13" s="164"/>
      <c r="V13" s="218"/>
      <c r="W13" s="150">
        <v>36</v>
      </c>
      <c r="X13" s="151">
        <v>36</v>
      </c>
      <c r="Y13" s="154">
        <f>X13/W13*100</f>
        <v>100</v>
      </c>
      <c r="Z13" s="151">
        <v>75</v>
      </c>
      <c r="AA13" s="152">
        <f>Z13/X13*10</f>
        <v>20.833333333333336</v>
      </c>
      <c r="AB13" s="150">
        <v>1570</v>
      </c>
      <c r="AC13" s="153">
        <v>1468</v>
      </c>
      <c r="AD13" s="154">
        <f t="shared" si="13"/>
        <v>93.5031847133758</v>
      </c>
      <c r="AE13" s="153">
        <v>2767</v>
      </c>
      <c r="AF13" s="145">
        <f t="shared" si="14"/>
        <v>18.84877384196185</v>
      </c>
      <c r="AG13" s="150">
        <v>5221</v>
      </c>
      <c r="AH13" s="167">
        <v>1736</v>
      </c>
      <c r="AI13" s="162">
        <f t="shared" si="12"/>
        <v>33.25033518483049</v>
      </c>
      <c r="AJ13" s="167">
        <v>4485</v>
      </c>
      <c r="AK13" s="316">
        <f t="shared" si="15"/>
        <v>25.835253456221196</v>
      </c>
      <c r="AL13" s="150">
        <v>8234</v>
      </c>
      <c r="AM13" s="149">
        <v>6995</v>
      </c>
      <c r="AN13" s="158">
        <f t="shared" si="9"/>
        <v>84.95263541413651</v>
      </c>
      <c r="AO13" s="149">
        <v>19671</v>
      </c>
      <c r="AP13" s="145">
        <f t="shared" si="16"/>
        <v>28.121515368120086</v>
      </c>
      <c r="AQ13" s="150">
        <v>246</v>
      </c>
      <c r="AR13" s="153">
        <v>246</v>
      </c>
      <c r="AS13" s="163">
        <f t="shared" si="17"/>
        <v>100</v>
      </c>
      <c r="AT13" s="153">
        <v>419</v>
      </c>
      <c r="AU13" s="152">
        <f t="shared" si="18"/>
        <v>17.032520325203254</v>
      </c>
      <c r="AV13" s="159">
        <v>1395</v>
      </c>
      <c r="AW13" s="163"/>
      <c r="AX13" s="163"/>
      <c r="AY13" s="163"/>
      <c r="AZ13" s="141"/>
      <c r="BA13" s="150"/>
      <c r="BB13" s="151"/>
      <c r="BC13" s="151"/>
      <c r="BD13" s="151"/>
      <c r="BE13" s="141"/>
      <c r="BF13" s="159">
        <v>150</v>
      </c>
      <c r="BG13" s="164"/>
      <c r="BH13" s="56"/>
      <c r="BI13" s="164"/>
      <c r="BJ13" s="160"/>
      <c r="BK13" s="159">
        <v>0</v>
      </c>
      <c r="BL13" s="163"/>
      <c r="BM13" s="154"/>
      <c r="BN13" s="163"/>
      <c r="BO13" s="361"/>
      <c r="BP13" s="168">
        <v>0</v>
      </c>
      <c r="BQ13" s="164"/>
      <c r="BR13" s="164"/>
      <c r="BS13" s="164"/>
      <c r="BT13" s="165"/>
      <c r="BU13" s="168">
        <v>0</v>
      </c>
      <c r="BV13" s="164"/>
      <c r="BW13" s="164"/>
      <c r="BX13" s="164"/>
      <c r="BY13" s="165"/>
      <c r="BZ13" s="55">
        <v>0</v>
      </c>
      <c r="CA13" s="164"/>
      <c r="CB13" s="164"/>
      <c r="CC13" s="164"/>
      <c r="CD13" s="165"/>
      <c r="CE13" s="150"/>
      <c r="CF13" s="149"/>
      <c r="CG13" s="158"/>
      <c r="CH13" s="149"/>
      <c r="CI13" s="145"/>
    </row>
    <row r="14" spans="1:87" s="18" customFormat="1" ht="18" customHeight="1">
      <c r="A14" s="561" t="s">
        <v>9</v>
      </c>
      <c r="B14" s="562">
        <v>270</v>
      </c>
      <c r="C14" s="369">
        <f t="shared" si="0"/>
        <v>17880</v>
      </c>
      <c r="D14" s="370">
        <f t="shared" si="1"/>
        <v>16418</v>
      </c>
      <c r="E14" s="129">
        <f t="shared" si="2"/>
        <v>91.82326621923937</v>
      </c>
      <c r="F14" s="370">
        <f t="shared" si="3"/>
        <v>36879</v>
      </c>
      <c r="G14" s="141">
        <f t="shared" si="4"/>
        <v>22.462541113412108</v>
      </c>
      <c r="H14" s="142">
        <v>10184</v>
      </c>
      <c r="I14" s="143">
        <v>10184</v>
      </c>
      <c r="J14" s="144">
        <f t="shared" si="5"/>
        <v>100</v>
      </c>
      <c r="K14" s="143">
        <v>25688</v>
      </c>
      <c r="L14" s="145">
        <f t="shared" si="6"/>
        <v>25.223880597014926</v>
      </c>
      <c r="M14" s="146">
        <v>580</v>
      </c>
      <c r="N14" s="50">
        <v>580</v>
      </c>
      <c r="O14" s="144">
        <f t="shared" si="7"/>
        <v>100</v>
      </c>
      <c r="P14" s="50">
        <v>1490</v>
      </c>
      <c r="Q14" s="361">
        <f t="shared" si="8"/>
        <v>25.689655172413794</v>
      </c>
      <c r="R14" s="148">
        <v>0</v>
      </c>
      <c r="S14" s="149"/>
      <c r="T14" s="216"/>
      <c r="U14" s="164"/>
      <c r="V14" s="218"/>
      <c r="W14" s="150">
        <v>10</v>
      </c>
      <c r="X14" s="151">
        <v>10</v>
      </c>
      <c r="Y14" s="154">
        <f>X14/W14*100</f>
        <v>100</v>
      </c>
      <c r="Z14" s="317">
        <v>15</v>
      </c>
      <c r="AA14" s="152">
        <f>Z14/X14*10</f>
        <v>15</v>
      </c>
      <c r="AB14" s="150">
        <v>90</v>
      </c>
      <c r="AC14" s="153">
        <v>90</v>
      </c>
      <c r="AD14" s="154">
        <f t="shared" si="13"/>
        <v>100</v>
      </c>
      <c r="AE14" s="163">
        <v>90</v>
      </c>
      <c r="AF14" s="145">
        <f t="shared" si="14"/>
        <v>10</v>
      </c>
      <c r="AG14" s="150">
        <v>154</v>
      </c>
      <c r="AH14" s="167">
        <v>154</v>
      </c>
      <c r="AI14" s="162">
        <f t="shared" si="12"/>
        <v>100</v>
      </c>
      <c r="AJ14" s="167">
        <v>385</v>
      </c>
      <c r="AK14" s="316">
        <f t="shared" si="15"/>
        <v>25</v>
      </c>
      <c r="AL14" s="150">
        <v>4892</v>
      </c>
      <c r="AM14" s="149">
        <v>4892</v>
      </c>
      <c r="AN14" s="158">
        <f t="shared" si="9"/>
        <v>100</v>
      </c>
      <c r="AO14" s="149">
        <v>8639</v>
      </c>
      <c r="AP14" s="145">
        <f t="shared" si="16"/>
        <v>17.659443990188063</v>
      </c>
      <c r="AQ14" s="150">
        <v>1069</v>
      </c>
      <c r="AR14" s="153">
        <v>508</v>
      </c>
      <c r="AS14" s="163">
        <f t="shared" si="17"/>
        <v>47.52104770813845</v>
      </c>
      <c r="AT14" s="153">
        <v>572</v>
      </c>
      <c r="AU14" s="152">
        <f t="shared" si="18"/>
        <v>11.259842519685039</v>
      </c>
      <c r="AV14" s="159">
        <v>122</v>
      </c>
      <c r="AW14" s="163"/>
      <c r="AX14" s="163"/>
      <c r="AY14" s="163"/>
      <c r="AZ14" s="141"/>
      <c r="BA14" s="150">
        <v>779</v>
      </c>
      <c r="BB14" s="151"/>
      <c r="BC14" s="151"/>
      <c r="BD14" s="151"/>
      <c r="BE14" s="141"/>
      <c r="BF14" s="159">
        <v>0</v>
      </c>
      <c r="BG14" s="164"/>
      <c r="BH14" s="56"/>
      <c r="BI14" s="164"/>
      <c r="BJ14" s="160"/>
      <c r="BK14" s="159">
        <v>0</v>
      </c>
      <c r="BL14" s="163"/>
      <c r="BM14" s="154"/>
      <c r="BN14" s="163"/>
      <c r="BO14" s="361"/>
      <c r="BP14" s="168">
        <v>0</v>
      </c>
      <c r="BQ14" s="164"/>
      <c r="BR14" s="164"/>
      <c r="BS14" s="164"/>
      <c r="BT14" s="165"/>
      <c r="BU14" s="168">
        <v>0</v>
      </c>
      <c r="BV14" s="164"/>
      <c r="BW14" s="164"/>
      <c r="BX14" s="164"/>
      <c r="BY14" s="165"/>
      <c r="BZ14" s="55">
        <v>0</v>
      </c>
      <c r="CA14" s="164"/>
      <c r="CB14" s="164"/>
      <c r="CC14" s="164"/>
      <c r="CD14" s="165"/>
      <c r="CE14" s="150"/>
      <c r="CF14" s="149"/>
      <c r="CG14" s="158"/>
      <c r="CH14" s="149"/>
      <c r="CI14" s="145"/>
    </row>
    <row r="15" spans="1:87" s="18" customFormat="1" ht="16.5" customHeight="1">
      <c r="A15" s="561" t="s">
        <v>10</v>
      </c>
      <c r="B15" s="562">
        <v>50</v>
      </c>
      <c r="C15" s="369">
        <f t="shared" si="0"/>
        <v>13329</v>
      </c>
      <c r="D15" s="370">
        <f t="shared" si="1"/>
        <v>11576</v>
      </c>
      <c r="E15" s="129">
        <f t="shared" si="2"/>
        <v>86.84822567334383</v>
      </c>
      <c r="F15" s="370">
        <f t="shared" si="3"/>
        <v>12834</v>
      </c>
      <c r="G15" s="141">
        <f t="shared" si="4"/>
        <v>11.086731167933657</v>
      </c>
      <c r="H15" s="142">
        <v>8406</v>
      </c>
      <c r="I15" s="143">
        <v>8406</v>
      </c>
      <c r="J15" s="144">
        <f t="shared" si="5"/>
        <v>100</v>
      </c>
      <c r="K15" s="143">
        <v>9750</v>
      </c>
      <c r="L15" s="145">
        <f t="shared" si="6"/>
        <v>11.598857958600998</v>
      </c>
      <c r="M15" s="146">
        <v>410</v>
      </c>
      <c r="N15" s="50">
        <v>410</v>
      </c>
      <c r="O15" s="144">
        <f t="shared" si="7"/>
        <v>100</v>
      </c>
      <c r="P15" s="50">
        <v>750</v>
      </c>
      <c r="Q15" s="361">
        <f t="shared" si="8"/>
        <v>18.29268292682927</v>
      </c>
      <c r="R15" s="148">
        <v>0</v>
      </c>
      <c r="S15" s="149"/>
      <c r="T15" s="216"/>
      <c r="U15" s="164"/>
      <c r="V15" s="218"/>
      <c r="W15" s="150">
        <v>90</v>
      </c>
      <c r="X15" s="151">
        <v>90</v>
      </c>
      <c r="Y15" s="154">
        <f>X15/W15*100</f>
        <v>100</v>
      </c>
      <c r="Z15" s="151">
        <v>99</v>
      </c>
      <c r="AA15" s="152">
        <f>Z15/X15*10</f>
        <v>11</v>
      </c>
      <c r="AB15" s="150">
        <v>410</v>
      </c>
      <c r="AC15" s="153">
        <v>410</v>
      </c>
      <c r="AD15" s="154">
        <f t="shared" si="13"/>
        <v>100</v>
      </c>
      <c r="AE15" s="153">
        <v>340</v>
      </c>
      <c r="AF15" s="145">
        <f t="shared" si="14"/>
        <v>8.292682926829269</v>
      </c>
      <c r="AG15" s="150">
        <v>487</v>
      </c>
      <c r="AH15" s="167">
        <v>40</v>
      </c>
      <c r="AI15" s="162">
        <f t="shared" si="12"/>
        <v>8.213552361396303</v>
      </c>
      <c r="AJ15" s="167">
        <v>34</v>
      </c>
      <c r="AK15" s="316">
        <f t="shared" si="15"/>
        <v>8.5</v>
      </c>
      <c r="AL15" s="150">
        <v>1015</v>
      </c>
      <c r="AM15" s="149">
        <v>980</v>
      </c>
      <c r="AN15" s="158">
        <f t="shared" si="9"/>
        <v>96.55172413793103</v>
      </c>
      <c r="AO15" s="149">
        <v>931</v>
      </c>
      <c r="AP15" s="145">
        <f t="shared" si="16"/>
        <v>9.5</v>
      </c>
      <c r="AQ15" s="150">
        <v>1772</v>
      </c>
      <c r="AR15" s="153">
        <v>1240</v>
      </c>
      <c r="AS15" s="163">
        <f t="shared" si="17"/>
        <v>69.97742663656885</v>
      </c>
      <c r="AT15" s="153">
        <v>930</v>
      </c>
      <c r="AU15" s="152">
        <f t="shared" si="18"/>
        <v>7.5</v>
      </c>
      <c r="AV15" s="159">
        <v>129</v>
      </c>
      <c r="AW15" s="163"/>
      <c r="AX15" s="163"/>
      <c r="AY15" s="163"/>
      <c r="AZ15" s="141"/>
      <c r="BA15" s="150">
        <v>440</v>
      </c>
      <c r="BB15" s="151"/>
      <c r="BC15" s="151"/>
      <c r="BD15" s="151"/>
      <c r="BE15" s="141"/>
      <c r="BF15" s="159">
        <v>0</v>
      </c>
      <c r="BG15" s="164"/>
      <c r="BH15" s="56"/>
      <c r="BI15" s="164"/>
      <c r="BJ15" s="160"/>
      <c r="BK15" s="159">
        <v>0</v>
      </c>
      <c r="BL15" s="163"/>
      <c r="BM15" s="154"/>
      <c r="BN15" s="163"/>
      <c r="BO15" s="361"/>
      <c r="BP15" s="168">
        <v>90</v>
      </c>
      <c r="BQ15" s="164"/>
      <c r="BR15" s="164"/>
      <c r="BS15" s="164"/>
      <c r="BT15" s="165"/>
      <c r="BU15" s="168">
        <v>80</v>
      </c>
      <c r="BV15" s="164"/>
      <c r="BW15" s="164"/>
      <c r="BX15" s="164"/>
      <c r="BY15" s="165"/>
      <c r="BZ15" s="55">
        <v>0</v>
      </c>
      <c r="CA15" s="164"/>
      <c r="CB15" s="164"/>
      <c r="CC15" s="164"/>
      <c r="CD15" s="165"/>
      <c r="CE15" s="150"/>
      <c r="CF15" s="149"/>
      <c r="CG15" s="158"/>
      <c r="CH15" s="149"/>
      <c r="CI15" s="145"/>
    </row>
    <row r="16" spans="1:87" s="18" customFormat="1" ht="15.75">
      <c r="A16" s="561" t="s">
        <v>21</v>
      </c>
      <c r="B16" s="562">
        <v>200</v>
      </c>
      <c r="C16" s="369">
        <f t="shared" si="0"/>
        <v>29740</v>
      </c>
      <c r="D16" s="370">
        <f t="shared" si="1"/>
        <v>24974</v>
      </c>
      <c r="E16" s="129">
        <f t="shared" si="2"/>
        <v>83.97444519166106</v>
      </c>
      <c r="F16" s="370">
        <f t="shared" si="3"/>
        <v>45672</v>
      </c>
      <c r="G16" s="141">
        <f t="shared" si="4"/>
        <v>18.28781933210539</v>
      </c>
      <c r="H16" s="142">
        <v>14934</v>
      </c>
      <c r="I16" s="143">
        <v>13710</v>
      </c>
      <c r="J16" s="144">
        <f t="shared" si="5"/>
        <v>91.8039373242266</v>
      </c>
      <c r="K16" s="143">
        <v>28896</v>
      </c>
      <c r="L16" s="145">
        <f t="shared" si="6"/>
        <v>21.076586433260395</v>
      </c>
      <c r="M16" s="146">
        <v>0</v>
      </c>
      <c r="N16" s="50"/>
      <c r="O16" s="144"/>
      <c r="P16" s="50"/>
      <c r="Q16" s="361"/>
      <c r="R16" s="148">
        <v>0</v>
      </c>
      <c r="S16" s="149"/>
      <c r="T16" s="216"/>
      <c r="U16" s="164"/>
      <c r="V16" s="218"/>
      <c r="W16" s="150">
        <v>0</v>
      </c>
      <c r="X16" s="151"/>
      <c r="Y16" s="144"/>
      <c r="Z16" s="166"/>
      <c r="AA16" s="152"/>
      <c r="AB16" s="150">
        <v>170</v>
      </c>
      <c r="AC16" s="164">
        <v>150</v>
      </c>
      <c r="AD16" s="154">
        <f t="shared" si="13"/>
        <v>88.23529411764706</v>
      </c>
      <c r="AE16" s="153">
        <v>120</v>
      </c>
      <c r="AF16" s="145">
        <f t="shared" si="14"/>
        <v>8</v>
      </c>
      <c r="AG16" s="150">
        <v>500</v>
      </c>
      <c r="AH16" s="167">
        <v>100</v>
      </c>
      <c r="AI16" s="162">
        <f t="shared" si="12"/>
        <v>20</v>
      </c>
      <c r="AJ16" s="167">
        <v>150</v>
      </c>
      <c r="AK16" s="316">
        <f t="shared" si="15"/>
        <v>15</v>
      </c>
      <c r="AL16" s="150">
        <v>12571</v>
      </c>
      <c r="AM16" s="149">
        <v>9904</v>
      </c>
      <c r="AN16" s="158">
        <f t="shared" si="9"/>
        <v>78.7845040171824</v>
      </c>
      <c r="AO16" s="149">
        <v>15303</v>
      </c>
      <c r="AP16" s="145">
        <f aca="true" t="shared" si="19" ref="AP16:AP25">AO16/AM16*10</f>
        <v>15.451332794830373</v>
      </c>
      <c r="AQ16" s="150">
        <v>1470</v>
      </c>
      <c r="AR16" s="153">
        <v>1060</v>
      </c>
      <c r="AS16" s="163">
        <f t="shared" si="17"/>
        <v>72.10884353741497</v>
      </c>
      <c r="AT16" s="153">
        <v>1128</v>
      </c>
      <c r="AU16" s="152">
        <f t="shared" si="18"/>
        <v>10.641509433962264</v>
      </c>
      <c r="AV16" s="159">
        <v>0</v>
      </c>
      <c r="AW16" s="163"/>
      <c r="AX16" s="163"/>
      <c r="AY16" s="163"/>
      <c r="AZ16" s="141"/>
      <c r="BA16" s="150">
        <v>0</v>
      </c>
      <c r="BB16" s="151"/>
      <c r="BC16" s="151"/>
      <c r="BD16" s="151"/>
      <c r="BE16" s="141"/>
      <c r="BF16" s="159">
        <v>95</v>
      </c>
      <c r="BG16" s="164">
        <v>50</v>
      </c>
      <c r="BH16" s="56">
        <f>BG16/BF16*100</f>
        <v>52.63157894736842</v>
      </c>
      <c r="BI16" s="164">
        <v>75</v>
      </c>
      <c r="BJ16" s="147">
        <f>BI16/BG16*10</f>
        <v>15</v>
      </c>
      <c r="BK16" s="159">
        <v>0</v>
      </c>
      <c r="BL16" s="163"/>
      <c r="BM16" s="154"/>
      <c r="BN16" s="163"/>
      <c r="BO16" s="361"/>
      <c r="BP16" s="168">
        <v>0</v>
      </c>
      <c r="BQ16" s="164"/>
      <c r="BR16" s="164"/>
      <c r="BS16" s="164"/>
      <c r="BT16" s="165"/>
      <c r="BU16" s="168">
        <v>0</v>
      </c>
      <c r="BV16" s="164"/>
      <c r="BW16" s="164"/>
      <c r="BX16" s="164"/>
      <c r="BY16" s="165"/>
      <c r="BZ16" s="55">
        <v>0</v>
      </c>
      <c r="CA16" s="164"/>
      <c r="CB16" s="164"/>
      <c r="CC16" s="164"/>
      <c r="CD16" s="165"/>
      <c r="CE16" s="150"/>
      <c r="CF16" s="149"/>
      <c r="CG16" s="158"/>
      <c r="CH16" s="149"/>
      <c r="CI16" s="145"/>
    </row>
    <row r="17" spans="1:87" s="18" customFormat="1" ht="15.75">
      <c r="A17" s="561" t="s">
        <v>11</v>
      </c>
      <c r="B17" s="562">
        <v>674</v>
      </c>
      <c r="C17" s="369">
        <f t="shared" si="0"/>
        <v>15986</v>
      </c>
      <c r="D17" s="370">
        <f t="shared" si="1"/>
        <v>10509</v>
      </c>
      <c r="E17" s="129">
        <f t="shared" si="2"/>
        <v>65.73877142499687</v>
      </c>
      <c r="F17" s="370">
        <f t="shared" si="3"/>
        <v>11798</v>
      </c>
      <c r="G17" s="141">
        <f t="shared" si="4"/>
        <v>11.226567703872872</v>
      </c>
      <c r="H17" s="142">
        <v>5962</v>
      </c>
      <c r="I17" s="143">
        <v>5079</v>
      </c>
      <c r="J17" s="144">
        <f t="shared" si="5"/>
        <v>85.18953371351895</v>
      </c>
      <c r="K17" s="143">
        <v>5690</v>
      </c>
      <c r="L17" s="145">
        <f t="shared" si="6"/>
        <v>11.202992715101399</v>
      </c>
      <c r="M17" s="146">
        <v>0</v>
      </c>
      <c r="N17" s="50"/>
      <c r="O17" s="144"/>
      <c r="P17" s="50"/>
      <c r="Q17" s="361"/>
      <c r="R17" s="148">
        <v>0</v>
      </c>
      <c r="S17" s="149"/>
      <c r="T17" s="216"/>
      <c r="U17" s="164"/>
      <c r="V17" s="218"/>
      <c r="W17" s="150">
        <v>0</v>
      </c>
      <c r="X17" s="151"/>
      <c r="Y17" s="144"/>
      <c r="Z17" s="166"/>
      <c r="AA17" s="152"/>
      <c r="AB17" s="150">
        <v>365</v>
      </c>
      <c r="AC17" s="164">
        <v>365</v>
      </c>
      <c r="AD17" s="154">
        <f t="shared" si="13"/>
        <v>100</v>
      </c>
      <c r="AE17" s="153">
        <v>387</v>
      </c>
      <c r="AF17" s="145">
        <f>AE17/AC17*10</f>
        <v>10.602739726027398</v>
      </c>
      <c r="AG17" s="150">
        <v>4273</v>
      </c>
      <c r="AH17" s="167">
        <v>1749</v>
      </c>
      <c r="AI17" s="162">
        <f t="shared" si="12"/>
        <v>40.93142990872923</v>
      </c>
      <c r="AJ17" s="167">
        <v>1849</v>
      </c>
      <c r="AK17" s="316">
        <f>AJ17/AH17*10</f>
        <v>10.571755288736423</v>
      </c>
      <c r="AL17" s="150">
        <v>4117</v>
      </c>
      <c r="AM17" s="149">
        <v>2946</v>
      </c>
      <c r="AN17" s="158">
        <f t="shared" si="9"/>
        <v>71.55695895069225</v>
      </c>
      <c r="AO17" s="149">
        <v>3451</v>
      </c>
      <c r="AP17" s="145">
        <f t="shared" si="19"/>
        <v>11.71418873048201</v>
      </c>
      <c r="AQ17" s="150">
        <v>786</v>
      </c>
      <c r="AR17" s="153">
        <v>370</v>
      </c>
      <c r="AS17" s="163">
        <f t="shared" si="17"/>
        <v>47.07379134860051</v>
      </c>
      <c r="AT17" s="153">
        <v>421</v>
      </c>
      <c r="AU17" s="152">
        <f t="shared" si="18"/>
        <v>11.378378378378377</v>
      </c>
      <c r="AV17" s="159">
        <v>0</v>
      </c>
      <c r="AW17" s="163"/>
      <c r="AX17" s="163"/>
      <c r="AY17" s="163"/>
      <c r="AZ17" s="141"/>
      <c r="BA17" s="150">
        <v>0</v>
      </c>
      <c r="BB17" s="151"/>
      <c r="BC17" s="151"/>
      <c r="BD17" s="151"/>
      <c r="BE17" s="141"/>
      <c r="BF17" s="159">
        <v>423</v>
      </c>
      <c r="BG17" s="164"/>
      <c r="BH17" s="56"/>
      <c r="BI17" s="164"/>
      <c r="BJ17" s="147"/>
      <c r="BK17" s="159">
        <v>0</v>
      </c>
      <c r="BL17" s="163"/>
      <c r="BM17" s="154"/>
      <c r="BN17" s="163"/>
      <c r="BO17" s="361"/>
      <c r="BP17" s="168">
        <v>60</v>
      </c>
      <c r="BQ17" s="164"/>
      <c r="BR17" s="164"/>
      <c r="BS17" s="164"/>
      <c r="BT17" s="165"/>
      <c r="BU17" s="168">
        <v>0</v>
      </c>
      <c r="BV17" s="164"/>
      <c r="BW17" s="164"/>
      <c r="BX17" s="164"/>
      <c r="BY17" s="165"/>
      <c r="BZ17" s="55">
        <v>0</v>
      </c>
      <c r="CA17" s="164"/>
      <c r="CB17" s="164"/>
      <c r="CC17" s="164"/>
      <c r="CD17" s="165"/>
      <c r="CE17" s="150"/>
      <c r="CF17" s="149"/>
      <c r="CG17" s="158"/>
      <c r="CH17" s="149"/>
      <c r="CI17" s="145"/>
    </row>
    <row r="18" spans="1:87" s="18" customFormat="1" ht="18" customHeight="1">
      <c r="A18" s="561" t="s">
        <v>12</v>
      </c>
      <c r="B18" s="562">
        <v>741</v>
      </c>
      <c r="C18" s="369">
        <f t="shared" si="0"/>
        <v>21645</v>
      </c>
      <c r="D18" s="370">
        <f t="shared" si="1"/>
        <v>17472</v>
      </c>
      <c r="E18" s="129">
        <f t="shared" si="2"/>
        <v>80.72072072072072</v>
      </c>
      <c r="F18" s="370">
        <f t="shared" si="3"/>
        <v>20373</v>
      </c>
      <c r="G18" s="141">
        <f t="shared" si="4"/>
        <v>11.660370879120878</v>
      </c>
      <c r="H18" s="142">
        <v>9284</v>
      </c>
      <c r="I18" s="143">
        <v>9284</v>
      </c>
      <c r="J18" s="144">
        <f t="shared" si="5"/>
        <v>100</v>
      </c>
      <c r="K18" s="143">
        <v>10817</v>
      </c>
      <c r="L18" s="145">
        <f t="shared" si="6"/>
        <v>11.65122791900043</v>
      </c>
      <c r="M18" s="146">
        <v>757</v>
      </c>
      <c r="N18" s="50">
        <v>757</v>
      </c>
      <c r="O18" s="144">
        <f>N18/M18*100</f>
        <v>100</v>
      </c>
      <c r="P18" s="50">
        <v>1045</v>
      </c>
      <c r="Q18" s="361">
        <f>P18/N18*10</f>
        <v>13.80449141347424</v>
      </c>
      <c r="R18" s="148">
        <v>270</v>
      </c>
      <c r="S18" s="149">
        <v>270</v>
      </c>
      <c r="T18" s="216">
        <f>S18/R18*100</f>
        <v>100</v>
      </c>
      <c r="U18" s="164">
        <v>128</v>
      </c>
      <c r="V18" s="218">
        <f>U18/S18*10</f>
        <v>4.7407407407407405</v>
      </c>
      <c r="W18" s="150">
        <v>0</v>
      </c>
      <c r="X18" s="151"/>
      <c r="Y18" s="144"/>
      <c r="Z18" s="166"/>
      <c r="AA18" s="152"/>
      <c r="AB18" s="150">
        <v>10</v>
      </c>
      <c r="AC18" s="163"/>
      <c r="AD18" s="154">
        <f t="shared" si="13"/>
        <v>0</v>
      </c>
      <c r="AE18" s="163"/>
      <c r="AF18" s="155"/>
      <c r="AG18" s="150">
        <v>2062</v>
      </c>
      <c r="AH18" s="167">
        <v>486</v>
      </c>
      <c r="AI18" s="162">
        <f t="shared" si="12"/>
        <v>23.569350145489814</v>
      </c>
      <c r="AJ18" s="167">
        <v>311</v>
      </c>
      <c r="AK18" s="316">
        <f>AJ18/AH18*10</f>
        <v>6.399176954732511</v>
      </c>
      <c r="AL18" s="150">
        <v>5712</v>
      </c>
      <c r="AM18" s="149">
        <v>5402</v>
      </c>
      <c r="AN18" s="158">
        <f t="shared" si="9"/>
        <v>94.57282913165265</v>
      </c>
      <c r="AO18" s="149">
        <v>7315</v>
      </c>
      <c r="AP18" s="145">
        <f t="shared" si="19"/>
        <v>13.541281007034431</v>
      </c>
      <c r="AQ18" s="150">
        <v>1867</v>
      </c>
      <c r="AR18" s="153">
        <v>1273</v>
      </c>
      <c r="AS18" s="163">
        <f t="shared" si="17"/>
        <v>68.18425281199787</v>
      </c>
      <c r="AT18" s="153">
        <v>757</v>
      </c>
      <c r="AU18" s="152">
        <f t="shared" si="18"/>
        <v>5.946582875098193</v>
      </c>
      <c r="AV18" s="159">
        <v>0</v>
      </c>
      <c r="AW18" s="163"/>
      <c r="AX18" s="163"/>
      <c r="AY18" s="163"/>
      <c r="AZ18" s="141"/>
      <c r="BA18" s="150">
        <v>317</v>
      </c>
      <c r="BB18" s="151"/>
      <c r="BC18" s="151"/>
      <c r="BD18" s="151"/>
      <c r="BE18" s="141"/>
      <c r="BF18" s="159">
        <v>221</v>
      </c>
      <c r="BG18" s="164"/>
      <c r="BH18" s="56"/>
      <c r="BI18" s="164"/>
      <c r="BJ18" s="147"/>
      <c r="BK18" s="159">
        <v>0</v>
      </c>
      <c r="BL18" s="163"/>
      <c r="BM18" s="154"/>
      <c r="BN18" s="163"/>
      <c r="BO18" s="361"/>
      <c r="BP18" s="168">
        <v>0</v>
      </c>
      <c r="BQ18" s="164"/>
      <c r="BR18" s="164"/>
      <c r="BS18" s="164"/>
      <c r="BT18" s="165"/>
      <c r="BU18" s="168">
        <v>0</v>
      </c>
      <c r="BV18" s="164"/>
      <c r="BW18" s="164"/>
      <c r="BX18" s="164"/>
      <c r="BY18" s="165"/>
      <c r="BZ18" s="55">
        <v>1145</v>
      </c>
      <c r="CA18" s="56"/>
      <c r="CB18" s="56"/>
      <c r="CC18" s="56"/>
      <c r="CD18" s="57"/>
      <c r="CE18" s="150"/>
      <c r="CF18" s="149"/>
      <c r="CG18" s="158"/>
      <c r="CH18" s="149"/>
      <c r="CI18" s="145"/>
    </row>
    <row r="19" spans="1:87" s="18" customFormat="1" ht="15.75">
      <c r="A19" s="561" t="s">
        <v>22</v>
      </c>
      <c r="B19" s="562">
        <v>2411</v>
      </c>
      <c r="C19" s="369">
        <f t="shared" si="0"/>
        <v>31513</v>
      </c>
      <c r="D19" s="370">
        <f t="shared" si="1"/>
        <v>26650</v>
      </c>
      <c r="E19" s="129">
        <f t="shared" si="2"/>
        <v>84.56827341097325</v>
      </c>
      <c r="F19" s="370">
        <f>K19+P19+U19+Z19+AE19+AJ19+AO19+AT19+AY19+BD19+BI19+BN19+BX19+CC19</f>
        <v>88074</v>
      </c>
      <c r="G19" s="141">
        <f t="shared" si="4"/>
        <v>33.0484052532833</v>
      </c>
      <c r="H19" s="142">
        <v>15297</v>
      </c>
      <c r="I19" s="143">
        <v>13036</v>
      </c>
      <c r="J19" s="144">
        <f t="shared" si="5"/>
        <v>85.21932405046742</v>
      </c>
      <c r="K19" s="143">
        <v>42283</v>
      </c>
      <c r="L19" s="145">
        <f t="shared" si="6"/>
        <v>32.43556305615219</v>
      </c>
      <c r="M19" s="146">
        <v>175</v>
      </c>
      <c r="N19" s="50">
        <v>175</v>
      </c>
      <c r="O19" s="144">
        <f>N19/M19*100</f>
        <v>100</v>
      </c>
      <c r="P19" s="50">
        <v>266</v>
      </c>
      <c r="Q19" s="361">
        <f>P19/N19*10</f>
        <v>15.2</v>
      </c>
      <c r="R19" s="148">
        <v>0</v>
      </c>
      <c r="S19" s="149"/>
      <c r="T19" s="216"/>
      <c r="U19" s="164"/>
      <c r="V19" s="218"/>
      <c r="W19" s="150">
        <v>0</v>
      </c>
      <c r="X19" s="151"/>
      <c r="Y19" s="144"/>
      <c r="Z19" s="143"/>
      <c r="AA19" s="152"/>
      <c r="AB19" s="150">
        <v>574</v>
      </c>
      <c r="AC19" s="153">
        <v>574</v>
      </c>
      <c r="AD19" s="154">
        <f t="shared" si="13"/>
        <v>100</v>
      </c>
      <c r="AE19" s="153">
        <v>1371</v>
      </c>
      <c r="AF19" s="152">
        <f aca="true" t="shared" si="20" ref="AF19:AF25">AE19/AC19*10</f>
        <v>23.88501742160279</v>
      </c>
      <c r="AG19" s="150">
        <v>1441</v>
      </c>
      <c r="AH19" s="156">
        <v>1394</v>
      </c>
      <c r="AI19" s="162">
        <f t="shared" si="12"/>
        <v>96.73837612768911</v>
      </c>
      <c r="AJ19" s="156">
        <v>3672</v>
      </c>
      <c r="AK19" s="316">
        <f aca="true" t="shared" si="21" ref="AK19:AK25">AJ19/AH19*10</f>
        <v>26.34146341463415</v>
      </c>
      <c r="AL19" s="150">
        <v>11829</v>
      </c>
      <c r="AM19" s="157">
        <v>10811</v>
      </c>
      <c r="AN19" s="158">
        <f t="shared" si="9"/>
        <v>91.39403161721194</v>
      </c>
      <c r="AO19" s="157">
        <v>38964</v>
      </c>
      <c r="AP19" s="145">
        <f t="shared" si="19"/>
        <v>36.04106928128758</v>
      </c>
      <c r="AQ19" s="150">
        <v>802</v>
      </c>
      <c r="AR19" s="153">
        <v>432</v>
      </c>
      <c r="AS19" s="163">
        <f t="shared" si="17"/>
        <v>53.86533665835411</v>
      </c>
      <c r="AT19" s="153">
        <v>1068</v>
      </c>
      <c r="AU19" s="152">
        <f t="shared" si="18"/>
        <v>24.72222222222222</v>
      </c>
      <c r="AV19" s="159">
        <v>0</v>
      </c>
      <c r="AW19" s="153"/>
      <c r="AX19" s="153"/>
      <c r="AY19" s="153"/>
      <c r="AZ19" s="160"/>
      <c r="BA19" s="150">
        <v>327</v>
      </c>
      <c r="BB19" s="151"/>
      <c r="BC19" s="151"/>
      <c r="BD19" s="151"/>
      <c r="BE19" s="147"/>
      <c r="BF19" s="159">
        <v>650</v>
      </c>
      <c r="BG19" s="56">
        <v>128</v>
      </c>
      <c r="BH19" s="56">
        <f>BG19/BF19*100</f>
        <v>19.692307692307693</v>
      </c>
      <c r="BI19" s="56">
        <v>320</v>
      </c>
      <c r="BJ19" s="147">
        <f>BI19/BG19*10</f>
        <v>25</v>
      </c>
      <c r="BK19" s="159">
        <v>418</v>
      </c>
      <c r="BL19" s="153">
        <v>100</v>
      </c>
      <c r="BM19" s="154">
        <f>BL19/BK19*100</f>
        <v>23.923444976076556</v>
      </c>
      <c r="BN19" s="153">
        <v>130</v>
      </c>
      <c r="BO19" s="361">
        <f>BN19/BL19*10</f>
        <v>13</v>
      </c>
      <c r="BP19" s="161">
        <v>0</v>
      </c>
      <c r="BQ19" s="56"/>
      <c r="BR19" s="56"/>
      <c r="BS19" s="56"/>
      <c r="BT19" s="57"/>
      <c r="BU19" s="161">
        <v>0</v>
      </c>
      <c r="BV19" s="56"/>
      <c r="BW19" s="56"/>
      <c r="BX19" s="56"/>
      <c r="BY19" s="57"/>
      <c r="BZ19" s="55">
        <v>0</v>
      </c>
      <c r="CA19" s="56"/>
      <c r="CB19" s="56"/>
      <c r="CC19" s="56"/>
      <c r="CD19" s="57"/>
      <c r="CE19" s="150"/>
      <c r="CF19" s="157"/>
      <c r="CG19" s="158"/>
      <c r="CH19" s="157"/>
      <c r="CI19" s="145"/>
    </row>
    <row r="20" spans="1:87" s="18" customFormat="1" ht="15.75">
      <c r="A20" s="561" t="s">
        <v>23</v>
      </c>
      <c r="B20" s="562">
        <v>792</v>
      </c>
      <c r="C20" s="369">
        <f t="shared" si="0"/>
        <v>38800</v>
      </c>
      <c r="D20" s="370">
        <f t="shared" si="1"/>
        <v>26407</v>
      </c>
      <c r="E20" s="129">
        <f t="shared" si="2"/>
        <v>68.05927835051546</v>
      </c>
      <c r="F20" s="370">
        <f t="shared" si="3"/>
        <v>57690</v>
      </c>
      <c r="G20" s="141">
        <f t="shared" si="4"/>
        <v>21.846480099973494</v>
      </c>
      <c r="H20" s="142">
        <v>5062</v>
      </c>
      <c r="I20" s="143">
        <v>4423</v>
      </c>
      <c r="J20" s="144">
        <f t="shared" si="5"/>
        <v>87.37653101540893</v>
      </c>
      <c r="K20" s="143">
        <v>7942</v>
      </c>
      <c r="L20" s="145">
        <f t="shared" si="6"/>
        <v>17.956138367623783</v>
      </c>
      <c r="M20" s="146">
        <v>0</v>
      </c>
      <c r="N20" s="50"/>
      <c r="O20" s="144"/>
      <c r="P20" s="50"/>
      <c r="Q20" s="361"/>
      <c r="R20" s="148">
        <v>0</v>
      </c>
      <c r="S20" s="149"/>
      <c r="T20" s="216"/>
      <c r="U20" s="164"/>
      <c r="V20" s="218"/>
      <c r="W20" s="150">
        <v>0</v>
      </c>
      <c r="X20" s="151"/>
      <c r="Y20" s="144"/>
      <c r="Z20" s="143"/>
      <c r="AA20" s="152"/>
      <c r="AB20" s="150">
        <v>13200</v>
      </c>
      <c r="AC20" s="153">
        <v>13170</v>
      </c>
      <c r="AD20" s="154">
        <f t="shared" si="13"/>
        <v>99.77272727272727</v>
      </c>
      <c r="AE20" s="153">
        <v>28171</v>
      </c>
      <c r="AF20" s="152">
        <f t="shared" si="20"/>
        <v>21.39028094153379</v>
      </c>
      <c r="AG20" s="150">
        <v>12040</v>
      </c>
      <c r="AH20" s="156">
        <v>3872</v>
      </c>
      <c r="AI20" s="162">
        <f t="shared" si="12"/>
        <v>32.159468438538205</v>
      </c>
      <c r="AJ20" s="156">
        <v>9648</v>
      </c>
      <c r="AK20" s="316">
        <f t="shared" si="21"/>
        <v>24.917355371900825</v>
      </c>
      <c r="AL20" s="150">
        <v>7099</v>
      </c>
      <c r="AM20" s="157">
        <v>4505</v>
      </c>
      <c r="AN20" s="158">
        <f t="shared" si="9"/>
        <v>63.459642203127196</v>
      </c>
      <c r="AO20" s="157">
        <v>11110</v>
      </c>
      <c r="AP20" s="145">
        <f t="shared" si="19"/>
        <v>24.661487236403996</v>
      </c>
      <c r="AQ20" s="150">
        <v>1252</v>
      </c>
      <c r="AR20" s="153">
        <v>437</v>
      </c>
      <c r="AS20" s="163">
        <f aca="true" t="shared" si="22" ref="AS20:AS25">AR20/AQ20*100</f>
        <v>34.90415335463259</v>
      </c>
      <c r="AT20" s="153">
        <v>819</v>
      </c>
      <c r="AU20" s="152">
        <f aca="true" t="shared" si="23" ref="AU20:AU25">AT20/AR20*10</f>
        <v>18.74141876430206</v>
      </c>
      <c r="AV20" s="159">
        <v>50</v>
      </c>
      <c r="AW20" s="153"/>
      <c r="AX20" s="153"/>
      <c r="AY20" s="153"/>
      <c r="AZ20" s="160"/>
      <c r="BA20" s="150">
        <v>0</v>
      </c>
      <c r="BB20" s="151"/>
      <c r="BC20" s="151"/>
      <c r="BD20" s="151"/>
      <c r="BE20" s="147"/>
      <c r="BF20" s="159">
        <v>97</v>
      </c>
      <c r="BG20" s="56"/>
      <c r="BH20" s="56"/>
      <c r="BI20" s="56"/>
      <c r="BJ20" s="147"/>
      <c r="BK20" s="159">
        <v>0</v>
      </c>
      <c r="BL20" s="153"/>
      <c r="BM20" s="154"/>
      <c r="BN20" s="153"/>
      <c r="BO20" s="361"/>
      <c r="BP20" s="161">
        <v>0</v>
      </c>
      <c r="BQ20" s="56"/>
      <c r="BR20" s="56"/>
      <c r="BS20" s="56"/>
      <c r="BT20" s="57"/>
      <c r="BU20" s="161">
        <v>0</v>
      </c>
      <c r="BV20" s="56"/>
      <c r="BW20" s="56"/>
      <c r="BX20" s="56"/>
      <c r="BY20" s="57"/>
      <c r="BZ20" s="55">
        <v>0</v>
      </c>
      <c r="CA20" s="56"/>
      <c r="CB20" s="56"/>
      <c r="CC20" s="56"/>
      <c r="CD20" s="57"/>
      <c r="CE20" s="150"/>
      <c r="CF20" s="157"/>
      <c r="CG20" s="158"/>
      <c r="CH20" s="157"/>
      <c r="CI20" s="145"/>
    </row>
    <row r="21" spans="1:87" s="18" customFormat="1" ht="15.75">
      <c r="A21" s="561" t="s">
        <v>13</v>
      </c>
      <c r="B21" s="562">
        <v>468</v>
      </c>
      <c r="C21" s="369">
        <f t="shared" si="0"/>
        <v>17202</v>
      </c>
      <c r="D21" s="370">
        <f>SUM(I21+N21+S21+X21+AC21+AH21+AM21+AR21+AW21+BB21+BG21+BL21+BQ21+BV21+CA21)</f>
        <v>11326</v>
      </c>
      <c r="E21" s="129">
        <f t="shared" si="2"/>
        <v>65.84118125799326</v>
      </c>
      <c r="F21" s="370">
        <f t="shared" si="3"/>
        <v>11213</v>
      </c>
      <c r="G21" s="141">
        <f t="shared" si="4"/>
        <v>9.900229560303726</v>
      </c>
      <c r="H21" s="142">
        <v>7298</v>
      </c>
      <c r="I21" s="143">
        <v>6655</v>
      </c>
      <c r="J21" s="144">
        <f t="shared" si="5"/>
        <v>91.18936694984927</v>
      </c>
      <c r="K21" s="143">
        <v>5787</v>
      </c>
      <c r="L21" s="145">
        <f t="shared" si="6"/>
        <v>8.69571750563486</v>
      </c>
      <c r="M21" s="146">
        <v>579</v>
      </c>
      <c r="N21" s="50">
        <v>579</v>
      </c>
      <c r="O21" s="144">
        <f>N21/M21*100</f>
        <v>100</v>
      </c>
      <c r="P21" s="50">
        <v>936</v>
      </c>
      <c r="Q21" s="361">
        <f>P21/N21*10</f>
        <v>16.16580310880829</v>
      </c>
      <c r="R21" s="148">
        <v>0</v>
      </c>
      <c r="S21" s="149"/>
      <c r="T21" s="216"/>
      <c r="U21" s="164"/>
      <c r="V21" s="218"/>
      <c r="W21" s="150">
        <v>0</v>
      </c>
      <c r="X21" s="151"/>
      <c r="Y21" s="144"/>
      <c r="Z21" s="143"/>
      <c r="AA21" s="152"/>
      <c r="AB21" s="150">
        <v>140</v>
      </c>
      <c r="AC21" s="153">
        <v>140</v>
      </c>
      <c r="AD21" s="154">
        <f t="shared" si="13"/>
        <v>100</v>
      </c>
      <c r="AE21" s="153">
        <v>130</v>
      </c>
      <c r="AF21" s="152">
        <f t="shared" si="20"/>
        <v>9.285714285714286</v>
      </c>
      <c r="AG21" s="150">
        <v>5705</v>
      </c>
      <c r="AH21" s="156">
        <v>532</v>
      </c>
      <c r="AI21" s="162">
        <f t="shared" si="12"/>
        <v>9.325153374233128</v>
      </c>
      <c r="AJ21" s="156">
        <v>566</v>
      </c>
      <c r="AK21" s="316">
        <f t="shared" si="21"/>
        <v>10.639097744360901</v>
      </c>
      <c r="AL21" s="150">
        <v>2011</v>
      </c>
      <c r="AM21" s="157">
        <v>2011</v>
      </c>
      <c r="AN21" s="158">
        <f t="shared" si="9"/>
        <v>100</v>
      </c>
      <c r="AO21" s="157">
        <v>2468</v>
      </c>
      <c r="AP21" s="145">
        <f t="shared" si="19"/>
        <v>12.272501243162605</v>
      </c>
      <c r="AQ21" s="150">
        <v>1229</v>
      </c>
      <c r="AR21" s="153">
        <v>1229</v>
      </c>
      <c r="AS21" s="163">
        <f t="shared" si="22"/>
        <v>100</v>
      </c>
      <c r="AT21" s="153">
        <v>1135</v>
      </c>
      <c r="AU21" s="152">
        <f t="shared" si="23"/>
        <v>9.235150528885272</v>
      </c>
      <c r="AV21" s="159">
        <v>0</v>
      </c>
      <c r="AW21" s="153"/>
      <c r="AX21" s="153"/>
      <c r="AY21" s="153"/>
      <c r="AZ21" s="160"/>
      <c r="BA21" s="150">
        <v>0</v>
      </c>
      <c r="BB21" s="151"/>
      <c r="BC21" s="151"/>
      <c r="BD21" s="151"/>
      <c r="BE21" s="147"/>
      <c r="BF21" s="159">
        <v>60</v>
      </c>
      <c r="BG21" s="56"/>
      <c r="BH21" s="56"/>
      <c r="BI21" s="56"/>
      <c r="BJ21" s="147"/>
      <c r="BK21" s="159">
        <v>180</v>
      </c>
      <c r="BL21" s="153">
        <v>180</v>
      </c>
      <c r="BM21" s="154">
        <f>BL21/BK21*100</f>
        <v>100</v>
      </c>
      <c r="BN21" s="153">
        <v>191</v>
      </c>
      <c r="BO21" s="361">
        <f>BN21/BL21*10</f>
        <v>10.61111111111111</v>
      </c>
      <c r="BP21" s="161">
        <v>0</v>
      </c>
      <c r="BQ21" s="56"/>
      <c r="BR21" s="56"/>
      <c r="BS21" s="56"/>
      <c r="BT21" s="57"/>
      <c r="BU21" s="161">
        <v>0</v>
      </c>
      <c r="BV21" s="56"/>
      <c r="BW21" s="56"/>
      <c r="BX21" s="56"/>
      <c r="BY21" s="57"/>
      <c r="BZ21" s="55">
        <v>0</v>
      </c>
      <c r="CA21" s="164"/>
      <c r="CB21" s="164"/>
      <c r="CC21" s="164"/>
      <c r="CD21" s="165"/>
      <c r="CE21" s="150"/>
      <c r="CF21" s="157"/>
      <c r="CG21" s="158"/>
      <c r="CH21" s="157"/>
      <c r="CI21" s="145"/>
    </row>
    <row r="22" spans="1:87" s="18" customFormat="1" ht="15.75">
      <c r="A22" s="561" t="s">
        <v>14</v>
      </c>
      <c r="B22" s="562">
        <v>1248</v>
      </c>
      <c r="C22" s="369">
        <f t="shared" si="0"/>
        <v>46918</v>
      </c>
      <c r="D22" s="370">
        <f t="shared" si="1"/>
        <v>35828</v>
      </c>
      <c r="E22" s="129">
        <f t="shared" si="2"/>
        <v>76.36301632635663</v>
      </c>
      <c r="F22" s="370">
        <f t="shared" si="3"/>
        <v>63234</v>
      </c>
      <c r="G22" s="141">
        <f t="shared" si="4"/>
        <v>17.64932455063079</v>
      </c>
      <c r="H22" s="142">
        <v>19438</v>
      </c>
      <c r="I22" s="143">
        <v>17507</v>
      </c>
      <c r="J22" s="144">
        <f t="shared" si="5"/>
        <v>90.06585039613128</v>
      </c>
      <c r="K22" s="143">
        <v>27744</v>
      </c>
      <c r="L22" s="145">
        <f t="shared" si="6"/>
        <v>15.847375335580054</v>
      </c>
      <c r="M22" s="146">
        <v>819</v>
      </c>
      <c r="N22" s="50">
        <v>819</v>
      </c>
      <c r="O22" s="144">
        <f>N22/M22*100</f>
        <v>100</v>
      </c>
      <c r="P22" s="50">
        <v>1046</v>
      </c>
      <c r="Q22" s="361">
        <f>P22/N22*10</f>
        <v>12.77167277167277</v>
      </c>
      <c r="R22" s="148">
        <v>0</v>
      </c>
      <c r="S22" s="149"/>
      <c r="T22" s="216"/>
      <c r="U22" s="164"/>
      <c r="V22" s="218"/>
      <c r="W22" s="169">
        <v>0</v>
      </c>
      <c r="X22" s="170"/>
      <c r="Y22" s="144"/>
      <c r="Z22" s="143"/>
      <c r="AA22" s="152"/>
      <c r="AB22" s="150">
        <v>2617</v>
      </c>
      <c r="AC22" s="153">
        <v>2617</v>
      </c>
      <c r="AD22" s="154">
        <f t="shared" si="13"/>
        <v>100</v>
      </c>
      <c r="AE22" s="164">
        <v>3737</v>
      </c>
      <c r="AF22" s="152">
        <f t="shared" si="20"/>
        <v>14.279709591134889</v>
      </c>
      <c r="AG22" s="150">
        <v>10655</v>
      </c>
      <c r="AH22" s="167">
        <v>5434</v>
      </c>
      <c r="AI22" s="162">
        <f t="shared" si="12"/>
        <v>50.99953073674332</v>
      </c>
      <c r="AJ22" s="167">
        <v>11983</v>
      </c>
      <c r="AK22" s="316">
        <f t="shared" si="21"/>
        <v>22.051895472948107</v>
      </c>
      <c r="AL22" s="150">
        <v>9511</v>
      </c>
      <c r="AM22" s="149">
        <v>7747</v>
      </c>
      <c r="AN22" s="158">
        <f t="shared" si="9"/>
        <v>81.45305435811167</v>
      </c>
      <c r="AO22" s="149">
        <v>16077</v>
      </c>
      <c r="AP22" s="145">
        <f t="shared" si="19"/>
        <v>20.752549373951208</v>
      </c>
      <c r="AQ22" s="150">
        <v>2182</v>
      </c>
      <c r="AR22" s="149">
        <v>1638</v>
      </c>
      <c r="AS22" s="163">
        <f t="shared" si="22"/>
        <v>75.06874427131073</v>
      </c>
      <c r="AT22" s="149">
        <v>2565</v>
      </c>
      <c r="AU22" s="152">
        <f t="shared" si="23"/>
        <v>15.659340659340659</v>
      </c>
      <c r="AV22" s="159">
        <v>160</v>
      </c>
      <c r="AW22" s="163"/>
      <c r="AX22" s="163"/>
      <c r="AY22" s="163"/>
      <c r="AZ22" s="141"/>
      <c r="BA22" s="150">
        <v>182</v>
      </c>
      <c r="BB22" s="151"/>
      <c r="BC22" s="151"/>
      <c r="BD22" s="151"/>
      <c r="BE22" s="141"/>
      <c r="BF22" s="159">
        <v>758</v>
      </c>
      <c r="BG22" s="164"/>
      <c r="BH22" s="56"/>
      <c r="BI22" s="164"/>
      <c r="BJ22" s="147"/>
      <c r="BK22" s="159">
        <v>426</v>
      </c>
      <c r="BL22" s="153">
        <v>66</v>
      </c>
      <c r="BM22" s="154">
        <f>BL22/BK22*100</f>
        <v>15.492957746478872</v>
      </c>
      <c r="BN22" s="153">
        <v>82</v>
      </c>
      <c r="BO22" s="361">
        <f>BN22/BL22*10</f>
        <v>12.424242424242424</v>
      </c>
      <c r="BP22" s="168">
        <v>0</v>
      </c>
      <c r="BQ22" s="164"/>
      <c r="BR22" s="164"/>
      <c r="BS22" s="164"/>
      <c r="BT22" s="165"/>
      <c r="BU22" s="168">
        <v>170</v>
      </c>
      <c r="BV22" s="164"/>
      <c r="BW22" s="164"/>
      <c r="BX22" s="164"/>
      <c r="BY22" s="165"/>
      <c r="BZ22" s="55">
        <v>0</v>
      </c>
      <c r="CA22" s="56"/>
      <c r="CB22" s="56"/>
      <c r="CC22" s="56"/>
      <c r="CD22" s="57"/>
      <c r="CE22" s="150"/>
      <c r="CF22" s="149"/>
      <c r="CG22" s="158"/>
      <c r="CH22" s="149"/>
      <c r="CI22" s="145"/>
    </row>
    <row r="23" spans="1:87" s="18" customFormat="1" ht="15.75">
      <c r="A23" s="561" t="s">
        <v>24</v>
      </c>
      <c r="B23" s="562">
        <v>1079</v>
      </c>
      <c r="C23" s="369">
        <f t="shared" si="0"/>
        <v>57309</v>
      </c>
      <c r="D23" s="370">
        <f t="shared" si="1"/>
        <v>40826</v>
      </c>
      <c r="E23" s="129">
        <f t="shared" si="2"/>
        <v>71.23837442635536</v>
      </c>
      <c r="F23" s="370">
        <f t="shared" si="3"/>
        <v>98055</v>
      </c>
      <c r="G23" s="141">
        <f t="shared" si="4"/>
        <v>24.017782785479838</v>
      </c>
      <c r="H23" s="142">
        <v>11690</v>
      </c>
      <c r="I23" s="143">
        <v>11310</v>
      </c>
      <c r="J23" s="144">
        <f t="shared" si="5"/>
        <v>96.74935842600513</v>
      </c>
      <c r="K23" s="143">
        <v>27144</v>
      </c>
      <c r="L23" s="145">
        <f t="shared" si="6"/>
        <v>24</v>
      </c>
      <c r="M23" s="146">
        <v>0</v>
      </c>
      <c r="N23" s="50"/>
      <c r="O23" s="144"/>
      <c r="P23" s="50"/>
      <c r="Q23" s="316"/>
      <c r="R23" s="148">
        <v>0</v>
      </c>
      <c r="S23" s="149"/>
      <c r="T23" s="216"/>
      <c r="U23" s="164"/>
      <c r="V23" s="218"/>
      <c r="W23" s="150">
        <v>0</v>
      </c>
      <c r="X23" s="151"/>
      <c r="Y23" s="144"/>
      <c r="Z23" s="143"/>
      <c r="AA23" s="152"/>
      <c r="AB23" s="150">
        <v>909</v>
      </c>
      <c r="AC23" s="153">
        <v>600</v>
      </c>
      <c r="AD23" s="154">
        <f t="shared" si="13"/>
        <v>66.006600660066</v>
      </c>
      <c r="AE23" s="153">
        <v>858</v>
      </c>
      <c r="AF23" s="152">
        <f t="shared" si="20"/>
        <v>14.299999999999999</v>
      </c>
      <c r="AG23" s="150">
        <v>28086</v>
      </c>
      <c r="AH23" s="156">
        <v>14922</v>
      </c>
      <c r="AI23" s="162">
        <f t="shared" si="12"/>
        <v>53.12967314676351</v>
      </c>
      <c r="AJ23" s="156">
        <v>34320</v>
      </c>
      <c r="AK23" s="316">
        <f t="shared" si="21"/>
        <v>22.999597909127463</v>
      </c>
      <c r="AL23" s="150">
        <v>14642</v>
      </c>
      <c r="AM23" s="157">
        <v>13656</v>
      </c>
      <c r="AN23" s="158">
        <f t="shared" si="9"/>
        <v>93.26594727496243</v>
      </c>
      <c r="AO23" s="157">
        <v>34822</v>
      </c>
      <c r="AP23" s="145">
        <f t="shared" si="19"/>
        <v>25.49941417691857</v>
      </c>
      <c r="AQ23" s="150">
        <v>858</v>
      </c>
      <c r="AR23" s="153">
        <v>277</v>
      </c>
      <c r="AS23" s="163">
        <f t="shared" si="22"/>
        <v>32.28438228438228</v>
      </c>
      <c r="AT23" s="153">
        <v>784</v>
      </c>
      <c r="AU23" s="152">
        <f t="shared" si="23"/>
        <v>28.30324909747292</v>
      </c>
      <c r="AV23" s="159">
        <v>35</v>
      </c>
      <c r="AW23" s="153"/>
      <c r="AX23" s="153"/>
      <c r="AY23" s="153"/>
      <c r="AZ23" s="160"/>
      <c r="BA23" s="150">
        <v>0</v>
      </c>
      <c r="BB23" s="151"/>
      <c r="BC23" s="151"/>
      <c r="BD23" s="151"/>
      <c r="BE23" s="147"/>
      <c r="BF23" s="159">
        <v>168</v>
      </c>
      <c r="BG23" s="56">
        <v>61</v>
      </c>
      <c r="BH23" s="56">
        <f>BG23/BF23*100</f>
        <v>36.30952380952381</v>
      </c>
      <c r="BI23" s="56">
        <v>127</v>
      </c>
      <c r="BJ23" s="147">
        <f>BI23/BG23*10</f>
        <v>20.81967213114754</v>
      </c>
      <c r="BK23" s="159">
        <v>0</v>
      </c>
      <c r="BL23" s="153"/>
      <c r="BM23" s="154"/>
      <c r="BN23" s="153"/>
      <c r="BO23" s="344"/>
      <c r="BP23" s="161">
        <v>0</v>
      </c>
      <c r="BQ23" s="56"/>
      <c r="BR23" s="56"/>
      <c r="BS23" s="56"/>
      <c r="BT23" s="57"/>
      <c r="BU23" s="161">
        <v>921</v>
      </c>
      <c r="BV23" s="56"/>
      <c r="BW23" s="56"/>
      <c r="BX23" s="56"/>
      <c r="BY23" s="57"/>
      <c r="BZ23" s="55">
        <v>0</v>
      </c>
      <c r="CA23" s="56"/>
      <c r="CB23" s="56"/>
      <c r="CC23" s="56"/>
      <c r="CD23" s="57"/>
      <c r="CE23" s="150"/>
      <c r="CF23" s="157"/>
      <c r="CG23" s="158"/>
      <c r="CH23" s="157"/>
      <c r="CI23" s="145"/>
    </row>
    <row r="24" spans="1:87" s="18" customFormat="1" ht="18.75" customHeight="1" thickBot="1">
      <c r="A24" s="571" t="s">
        <v>15</v>
      </c>
      <c r="B24" s="563">
        <v>1702</v>
      </c>
      <c r="C24" s="373">
        <f t="shared" si="0"/>
        <v>52954</v>
      </c>
      <c r="D24" s="370">
        <f t="shared" si="1"/>
        <v>43450</v>
      </c>
      <c r="E24" s="171">
        <f t="shared" si="2"/>
        <v>82.05234732031575</v>
      </c>
      <c r="F24" s="378">
        <f t="shared" si="3"/>
        <v>121607</v>
      </c>
      <c r="G24" s="141">
        <f t="shared" si="4"/>
        <v>27.987802071346376</v>
      </c>
      <c r="H24" s="172">
        <v>23568</v>
      </c>
      <c r="I24" s="173">
        <v>21673</v>
      </c>
      <c r="J24" s="174">
        <f t="shared" si="5"/>
        <v>91.95943652410048</v>
      </c>
      <c r="K24" s="173">
        <v>61422</v>
      </c>
      <c r="L24" s="175">
        <f t="shared" si="6"/>
        <v>28.34033128777742</v>
      </c>
      <c r="M24" s="176">
        <v>2489</v>
      </c>
      <c r="N24" s="177">
        <v>2489</v>
      </c>
      <c r="O24" s="178">
        <f>N24/M24*100</f>
        <v>100</v>
      </c>
      <c r="P24" s="177">
        <v>5146</v>
      </c>
      <c r="Q24" s="175">
        <f>P24/N24*10</f>
        <v>20.674969867416632</v>
      </c>
      <c r="R24" s="208">
        <v>10</v>
      </c>
      <c r="S24" s="209">
        <v>10</v>
      </c>
      <c r="T24" s="216">
        <f>S24/R24*100</f>
        <v>100</v>
      </c>
      <c r="U24" s="212">
        <v>30</v>
      </c>
      <c r="V24" s="218">
        <f>U24/S24*10</f>
        <v>30</v>
      </c>
      <c r="W24" s="179">
        <v>0</v>
      </c>
      <c r="X24" s="180"/>
      <c r="Y24" s="174"/>
      <c r="Z24" s="173"/>
      <c r="AA24" s="181"/>
      <c r="AB24" s="179">
        <v>772</v>
      </c>
      <c r="AC24" s="182">
        <v>772</v>
      </c>
      <c r="AD24" s="154">
        <f t="shared" si="13"/>
        <v>100</v>
      </c>
      <c r="AE24" s="182">
        <v>1618</v>
      </c>
      <c r="AF24" s="152">
        <f t="shared" si="20"/>
        <v>20.958549222797927</v>
      </c>
      <c r="AG24" s="179">
        <v>1807</v>
      </c>
      <c r="AH24" s="183">
        <v>1174</v>
      </c>
      <c r="AI24" s="162">
        <f t="shared" si="12"/>
        <v>64.96956281128942</v>
      </c>
      <c r="AJ24" s="183">
        <v>2378</v>
      </c>
      <c r="AK24" s="181">
        <f t="shared" si="21"/>
        <v>20.255536626916527</v>
      </c>
      <c r="AL24" s="179">
        <v>19650</v>
      </c>
      <c r="AM24" s="184">
        <v>16778</v>
      </c>
      <c r="AN24" s="185">
        <f t="shared" si="9"/>
        <v>85.38422391857506</v>
      </c>
      <c r="AO24" s="184">
        <v>49681</v>
      </c>
      <c r="AP24" s="145">
        <f t="shared" si="19"/>
        <v>29.610799856955538</v>
      </c>
      <c r="AQ24" s="179">
        <v>1214</v>
      </c>
      <c r="AR24" s="182">
        <v>214</v>
      </c>
      <c r="AS24" s="186">
        <f t="shared" si="22"/>
        <v>17.627677100494235</v>
      </c>
      <c r="AT24" s="182">
        <v>372</v>
      </c>
      <c r="AU24" s="152">
        <f t="shared" si="23"/>
        <v>17.38317757009346</v>
      </c>
      <c r="AV24" s="159">
        <v>2468</v>
      </c>
      <c r="AW24" s="153"/>
      <c r="AX24" s="153"/>
      <c r="AY24" s="153"/>
      <c r="AZ24" s="160"/>
      <c r="BA24" s="552">
        <v>151</v>
      </c>
      <c r="BB24" s="180"/>
      <c r="BC24" s="180"/>
      <c r="BD24" s="180"/>
      <c r="BE24" s="553"/>
      <c r="BF24" s="337">
        <v>410</v>
      </c>
      <c r="BG24" s="338"/>
      <c r="BH24" s="338"/>
      <c r="BI24" s="338"/>
      <c r="BJ24" s="339"/>
      <c r="BK24" s="337">
        <v>340</v>
      </c>
      <c r="BL24" s="182">
        <v>340</v>
      </c>
      <c r="BM24" s="154">
        <f>BL24/BK24*100</f>
        <v>100</v>
      </c>
      <c r="BN24" s="182">
        <v>960</v>
      </c>
      <c r="BO24" s="361">
        <f>BN24/BL24*10</f>
        <v>28.23529411764706</v>
      </c>
      <c r="BP24" s="161">
        <v>0</v>
      </c>
      <c r="BQ24" s="56"/>
      <c r="BR24" s="56"/>
      <c r="BS24" s="56"/>
      <c r="BT24" s="57"/>
      <c r="BU24" s="161">
        <v>75</v>
      </c>
      <c r="BV24" s="56"/>
      <c r="BW24" s="56"/>
      <c r="BX24" s="56"/>
      <c r="BY24" s="57"/>
      <c r="BZ24" s="55">
        <v>0</v>
      </c>
      <c r="CA24" s="58"/>
      <c r="CB24" s="58"/>
      <c r="CC24" s="58"/>
      <c r="CD24" s="59"/>
      <c r="CE24" s="179"/>
      <c r="CF24" s="184"/>
      <c r="CG24" s="185"/>
      <c r="CH24" s="184"/>
      <c r="CI24" s="145"/>
    </row>
    <row r="25" spans="1:87" s="18" customFormat="1" ht="16.5" thickBot="1">
      <c r="A25" s="60" t="s">
        <v>26</v>
      </c>
      <c r="B25" s="374">
        <f>SUM(B4:B24)</f>
        <v>19560</v>
      </c>
      <c r="C25" s="211">
        <f>SUM(H25+M25+R25+W25+AB25+AG25+AL25+AQ25+AV25+BA25+BF25+BK25+BP25+BU25+BZ25)</f>
        <v>618746</v>
      </c>
      <c r="D25" s="211">
        <f>SUM(D4:D24)</f>
        <v>488833</v>
      </c>
      <c r="E25" s="62">
        <f t="shared" si="2"/>
        <v>79.00382386310376</v>
      </c>
      <c r="F25" s="211">
        <f>SUM(F4:F24)</f>
        <v>995151</v>
      </c>
      <c r="G25" s="63">
        <f t="shared" si="4"/>
        <v>20.357688617585147</v>
      </c>
      <c r="H25" s="64">
        <f>SUM(H4:H24)</f>
        <v>249865</v>
      </c>
      <c r="I25" s="61">
        <f>SUM(I4:I24)</f>
        <v>231935</v>
      </c>
      <c r="J25" s="65">
        <f t="shared" si="5"/>
        <v>92.82412502751485</v>
      </c>
      <c r="K25" s="61">
        <f>SUM(K4:K24)</f>
        <v>458599</v>
      </c>
      <c r="L25" s="66">
        <f t="shared" si="6"/>
        <v>19.772738051609288</v>
      </c>
      <c r="M25" s="64">
        <f>SUM(M4:M24)</f>
        <v>11152</v>
      </c>
      <c r="N25" s="61">
        <f>SUM(N4:N24)</f>
        <v>10804</v>
      </c>
      <c r="O25" s="65">
        <f>N25/M25*100</f>
        <v>96.87948350071736</v>
      </c>
      <c r="P25" s="61">
        <f>SUM(P4:P24)</f>
        <v>19881</v>
      </c>
      <c r="Q25" s="66">
        <f>P25/N25*10</f>
        <v>18.401517956312475</v>
      </c>
      <c r="R25" s="210">
        <f>SUM(R4:R24)</f>
        <v>360</v>
      </c>
      <c r="S25" s="211">
        <f>SUM(S4:S24)</f>
        <v>360</v>
      </c>
      <c r="T25" s="62">
        <f>S25/R25*100</f>
        <v>100</v>
      </c>
      <c r="U25" s="211">
        <f>SUM(U4:U24)</f>
        <v>254</v>
      </c>
      <c r="V25" s="66">
        <f>U25/S25*10</f>
        <v>7.055555555555556</v>
      </c>
      <c r="W25" s="64">
        <f>SUM(W4:W24)</f>
        <v>136</v>
      </c>
      <c r="X25" s="61">
        <f>SUM(X4:X24)</f>
        <v>136</v>
      </c>
      <c r="Y25" s="65">
        <f>X25/W25*100</f>
        <v>100</v>
      </c>
      <c r="Z25" s="61">
        <f>SUM(Z4:Z24)</f>
        <v>189</v>
      </c>
      <c r="AA25" s="66">
        <f>Z25/X25*10</f>
        <v>13.897058823529411</v>
      </c>
      <c r="AB25" s="64">
        <f>SUM(AB4:AB24)</f>
        <v>26591</v>
      </c>
      <c r="AC25" s="61">
        <f>SUM(AC4:AC24)</f>
        <v>25154</v>
      </c>
      <c r="AD25" s="62">
        <f t="shared" si="13"/>
        <v>94.59591591139859</v>
      </c>
      <c r="AE25" s="61">
        <f>SUM(AE4:AE24)</f>
        <v>45913</v>
      </c>
      <c r="AF25" s="69">
        <f t="shared" si="20"/>
        <v>18.252762980042935</v>
      </c>
      <c r="AG25" s="64">
        <f>SUM(AG4:AG24)</f>
        <v>123204</v>
      </c>
      <c r="AH25" s="61">
        <f>SUM(AH4:AH24)</f>
        <v>68000</v>
      </c>
      <c r="AI25" s="527">
        <f>AH25/AG25*100</f>
        <v>55.19301321385669</v>
      </c>
      <c r="AJ25" s="61">
        <f>SUM(AJ4:AJ24)</f>
        <v>130089</v>
      </c>
      <c r="AK25" s="66">
        <f t="shared" si="21"/>
        <v>19.130735294117645</v>
      </c>
      <c r="AL25" s="64">
        <f>SUM(AL4:AL24)</f>
        <v>160914</v>
      </c>
      <c r="AM25" s="70">
        <f>SUM(AM4:AM24)</f>
        <v>133880</v>
      </c>
      <c r="AN25" s="62">
        <f t="shared" si="9"/>
        <v>83.19972159041475</v>
      </c>
      <c r="AO25" s="70">
        <f>SUM(AO4:AO24)</f>
        <v>313165</v>
      </c>
      <c r="AP25" s="66">
        <f t="shared" si="19"/>
        <v>23.391469973110247</v>
      </c>
      <c r="AQ25" s="64">
        <f>SUM(AQ4:AQ24)</f>
        <v>27437</v>
      </c>
      <c r="AR25" s="70">
        <f>SUM(AR4:AR24)</f>
        <v>17532</v>
      </c>
      <c r="AS25" s="187">
        <f t="shared" si="22"/>
        <v>63.89911433465758</v>
      </c>
      <c r="AT25" s="70">
        <f>SUM(AT4:AT24)</f>
        <v>25051</v>
      </c>
      <c r="AU25" s="66">
        <f t="shared" si="23"/>
        <v>14.288729180926307</v>
      </c>
      <c r="AV25" s="67">
        <f>SUM(AV4:AV24)</f>
        <v>5190</v>
      </c>
      <c r="AW25" s="71"/>
      <c r="AX25" s="71"/>
      <c r="AY25" s="71"/>
      <c r="AZ25" s="68"/>
      <c r="BA25" s="340">
        <f>SUM(BA4:BA24)</f>
        <v>4532</v>
      </c>
      <c r="BB25" s="211">
        <f>SUM(BB4:BB24)</f>
        <v>40</v>
      </c>
      <c r="BC25" s="62">
        <f>BB25/BA25*100</f>
        <v>0.8826125330979699</v>
      </c>
      <c r="BD25" s="62">
        <f>SUM(BD4:BD24)</f>
        <v>12</v>
      </c>
      <c r="BE25" s="557">
        <f>BD25/BB25*10</f>
        <v>3</v>
      </c>
      <c r="BF25" s="340">
        <f>SUM(BF4:BF24)</f>
        <v>4966</v>
      </c>
      <c r="BG25" s="70">
        <f>SUM(BG4:BG24)</f>
        <v>239</v>
      </c>
      <c r="BH25" s="62">
        <f>BG25/BF25*100</f>
        <v>4.812726540475232</v>
      </c>
      <c r="BI25" s="70">
        <f>SUM(BI4:BI24)</f>
        <v>522</v>
      </c>
      <c r="BJ25" s="63">
        <f>BI25/BG25*10</f>
        <v>21.841004184100417</v>
      </c>
      <c r="BK25" s="340">
        <f>SUM(BK4:BK24)</f>
        <v>1477</v>
      </c>
      <c r="BL25" s="211">
        <f>SUM(BL4:BL24)</f>
        <v>753</v>
      </c>
      <c r="BM25" s="62">
        <f>BL25/BK25*100</f>
        <v>50.98171970209885</v>
      </c>
      <c r="BN25" s="211">
        <f>SUM(BN4:BN24)</f>
        <v>1476</v>
      </c>
      <c r="BO25" s="66">
        <f>BN25/BL25*10</f>
        <v>19.60159362549801</v>
      </c>
      <c r="BP25" s="72">
        <f>SUM(BP4:BP24)</f>
        <v>303</v>
      </c>
      <c r="BQ25" s="58"/>
      <c r="BR25" s="58"/>
      <c r="BS25" s="58"/>
      <c r="BT25" s="59"/>
      <c r="BU25" s="72">
        <f>SUM(BU5:BU24)</f>
        <v>1374</v>
      </c>
      <c r="BV25" s="58"/>
      <c r="BW25" s="58"/>
      <c r="BX25" s="58"/>
      <c r="BY25" s="59"/>
      <c r="BZ25" s="72">
        <f>SUM(BZ4:BZ24)</f>
        <v>1245</v>
      </c>
      <c r="CA25" s="73"/>
      <c r="CB25" s="73"/>
      <c r="CC25" s="73"/>
      <c r="CD25" s="74"/>
      <c r="CE25" s="64">
        <f>SUM(CE4:CE24)</f>
        <v>0</v>
      </c>
      <c r="CF25" s="70">
        <f>SUM(CF4:CF24)</f>
        <v>0</v>
      </c>
      <c r="CG25" s="62" t="e">
        <f>CF25/CE25*100</f>
        <v>#DIV/0!</v>
      </c>
      <c r="CH25" s="70">
        <f>SUM(CH4:CH24)</f>
        <v>0</v>
      </c>
      <c r="CI25" s="66" t="e">
        <f>CH25/CF25*10</f>
        <v>#DIV/0!</v>
      </c>
    </row>
    <row r="26" spans="1:87" s="18" customFormat="1" ht="16.5" thickBot="1">
      <c r="A26" s="75" t="s">
        <v>16</v>
      </c>
      <c r="B26" s="375">
        <v>15816</v>
      </c>
      <c r="C26" s="376">
        <v>592403</v>
      </c>
      <c r="D26" s="377">
        <v>517715</v>
      </c>
      <c r="E26" s="104">
        <v>87.39236634520758</v>
      </c>
      <c r="F26" s="377">
        <v>1149242</v>
      </c>
      <c r="G26" s="76">
        <v>22.198352375341646</v>
      </c>
      <c r="H26" s="77">
        <v>268604</v>
      </c>
      <c r="I26" s="188">
        <v>265680</v>
      </c>
      <c r="J26" s="78">
        <v>98.91140861640184</v>
      </c>
      <c r="K26" s="188">
        <v>679362</v>
      </c>
      <c r="L26" s="79">
        <v>25.570686540198736</v>
      </c>
      <c r="M26" s="89">
        <v>15884</v>
      </c>
      <c r="N26" s="90">
        <v>15884</v>
      </c>
      <c r="O26" s="528">
        <v>100</v>
      </c>
      <c r="P26" s="90">
        <v>37185</v>
      </c>
      <c r="Q26" s="91">
        <v>23.41035003777386</v>
      </c>
      <c r="R26" s="219">
        <v>840</v>
      </c>
      <c r="S26" s="220">
        <v>840</v>
      </c>
      <c r="T26" s="221">
        <v>100</v>
      </c>
      <c r="U26" s="222">
        <v>1183</v>
      </c>
      <c r="V26" s="223">
        <v>14.083333333333334</v>
      </c>
      <c r="W26" s="81">
        <v>50</v>
      </c>
      <c r="X26" s="82">
        <v>0</v>
      </c>
      <c r="Y26" s="82">
        <v>0</v>
      </c>
      <c r="Z26" s="82">
        <v>0</v>
      </c>
      <c r="AA26" s="105">
        <v>0</v>
      </c>
      <c r="AB26" s="81">
        <v>16806</v>
      </c>
      <c r="AC26" s="82">
        <v>13725</v>
      </c>
      <c r="AD26" s="528">
        <v>81.66726169225277</v>
      </c>
      <c r="AE26" s="82">
        <v>17005</v>
      </c>
      <c r="AF26" s="83">
        <v>12.389799635701275</v>
      </c>
      <c r="AG26" s="81">
        <v>113674</v>
      </c>
      <c r="AH26" s="82">
        <v>78944</v>
      </c>
      <c r="AI26" s="528">
        <v>69.44771891549519</v>
      </c>
      <c r="AJ26" s="82">
        <v>149822</v>
      </c>
      <c r="AK26" s="83">
        <v>18.978263072557763</v>
      </c>
      <c r="AL26" s="81">
        <v>128913</v>
      </c>
      <c r="AM26" s="82">
        <v>115666</v>
      </c>
      <c r="AN26" s="528">
        <v>89.72407747860962</v>
      </c>
      <c r="AO26" s="82">
        <v>226929</v>
      </c>
      <c r="AP26" s="83">
        <v>19.61933498175782</v>
      </c>
      <c r="AQ26" s="81">
        <v>31345</v>
      </c>
      <c r="AR26" s="82">
        <v>24265</v>
      </c>
      <c r="AS26" s="528">
        <v>77.41266549688946</v>
      </c>
      <c r="AT26" s="82">
        <v>34704</v>
      </c>
      <c r="AU26" s="83">
        <v>14.302081186894704</v>
      </c>
      <c r="AV26" s="80">
        <v>3346</v>
      </c>
      <c r="AW26" s="73"/>
      <c r="AX26" s="73"/>
      <c r="AY26" s="73"/>
      <c r="AZ26" s="84"/>
      <c r="BA26" s="554">
        <v>1686</v>
      </c>
      <c r="BB26" s="555">
        <v>310</v>
      </c>
      <c r="BC26" s="555">
        <v>18.386714116251483</v>
      </c>
      <c r="BD26" s="555">
        <v>326</v>
      </c>
      <c r="BE26" s="556">
        <v>10.516129032258064</v>
      </c>
      <c r="BF26" s="529">
        <v>6139</v>
      </c>
      <c r="BG26" s="82">
        <v>863</v>
      </c>
      <c r="BH26" s="528">
        <v>14.057664114676657</v>
      </c>
      <c r="BI26" s="82">
        <v>904</v>
      </c>
      <c r="BJ26" s="83">
        <v>10.475086906141367</v>
      </c>
      <c r="BK26" s="345">
        <v>1581</v>
      </c>
      <c r="BL26" s="104">
        <v>883</v>
      </c>
      <c r="BM26" s="104">
        <v>55.85072738772928</v>
      </c>
      <c r="BN26" s="86">
        <v>1445</v>
      </c>
      <c r="BO26" s="79">
        <v>16.36466591166478</v>
      </c>
      <c r="BP26" s="80">
        <v>1253</v>
      </c>
      <c r="BQ26" s="73"/>
      <c r="BR26" s="73"/>
      <c r="BS26" s="73"/>
      <c r="BT26" s="74"/>
      <c r="BU26" s="80">
        <v>1336</v>
      </c>
      <c r="BV26" s="73"/>
      <c r="BW26" s="73"/>
      <c r="BX26" s="73"/>
      <c r="BY26" s="74"/>
      <c r="BZ26" s="80">
        <v>1117</v>
      </c>
      <c r="CA26" s="46"/>
      <c r="CB26" s="46"/>
      <c r="CC26" s="46"/>
      <c r="CD26" s="48"/>
      <c r="CE26" s="85">
        <v>133117</v>
      </c>
      <c r="CF26" s="86">
        <v>0</v>
      </c>
      <c r="CG26" s="86">
        <v>0</v>
      </c>
      <c r="CH26" s="86">
        <v>0</v>
      </c>
      <c r="CI26" s="87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22" max="2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"/>
  <sheetViews>
    <sheetView view="pageBreakPreview" zoomScaleSheetLayoutView="100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"/>
    </sheetView>
  </sheetViews>
  <sheetFormatPr defaultColWidth="9.00390625" defaultRowHeight="12.75"/>
  <cols>
    <col min="1" max="1" width="25.25390625" style="18" customWidth="1"/>
    <col min="2" max="2" width="9.875" style="18" customWidth="1"/>
    <col min="3" max="3" width="7.625" style="18" customWidth="1"/>
    <col min="4" max="4" width="7.00390625" style="18" customWidth="1"/>
    <col min="5" max="5" width="7.625" style="18" hidden="1" customWidth="1"/>
    <col min="6" max="6" width="7.125" style="18" hidden="1" customWidth="1"/>
    <col min="7" max="7" width="6.875" style="18" hidden="1" customWidth="1"/>
    <col min="8" max="8" width="6.75390625" style="18" hidden="1" customWidth="1"/>
    <col min="9" max="9" width="6.125" style="18" hidden="1" customWidth="1"/>
    <col min="10" max="10" width="8.75390625" style="0" bestFit="1" customWidth="1"/>
    <col min="11" max="11" width="5.00390625" style="0" customWidth="1"/>
    <col min="12" max="12" width="5.625" style="0" customWidth="1"/>
    <col min="13" max="13" width="5.875" style="0" customWidth="1"/>
    <col min="14" max="14" width="5.75390625" style="0" customWidth="1"/>
    <col min="15" max="15" width="7.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2" width="6.875" style="0" hidden="1" customWidth="1"/>
    <col min="23" max="23" width="7.625" style="0" bestFit="1" customWidth="1"/>
    <col min="24" max="24" width="5.875" style="0" customWidth="1"/>
    <col min="25" max="25" width="5.375" style="0" customWidth="1"/>
    <col min="26" max="26" width="6.875" style="0" customWidth="1"/>
    <col min="27" max="27" width="5.00390625" style="0" customWidth="1"/>
    <col min="28" max="28" width="8.00390625" style="0" customWidth="1"/>
    <col min="29" max="29" width="6.00390625" style="0" customWidth="1"/>
    <col min="30" max="30" width="5.875" style="0" customWidth="1"/>
    <col min="31" max="31" width="6.25390625" style="0" customWidth="1"/>
    <col min="32" max="32" width="5.00390625" style="0" customWidth="1"/>
    <col min="33" max="33" width="7.75390625" style="0" customWidth="1"/>
    <col min="34" max="34" width="5.75390625" style="0" customWidth="1"/>
    <col min="35" max="35" width="6.00390625" style="0" customWidth="1"/>
    <col min="36" max="36" width="5.875" style="0" customWidth="1"/>
    <col min="37" max="37" width="5.75390625" style="0" customWidth="1"/>
    <col min="38" max="38" width="6.875" style="0" hidden="1" customWidth="1"/>
    <col min="39" max="41" width="3.875" style="0" hidden="1" customWidth="1"/>
    <col min="42" max="42" width="7.625" style="0" bestFit="1" customWidth="1"/>
    <col min="43" max="43" width="5.625" style="0" customWidth="1"/>
    <col min="44" max="44" width="4.875" style="0" customWidth="1"/>
    <col min="45" max="45" width="5.875" style="0" customWidth="1"/>
    <col min="46" max="46" width="6.375" style="0" customWidth="1"/>
    <col min="47" max="47" width="7.125" style="0" customWidth="1"/>
    <col min="48" max="48" width="5.25390625" style="0" customWidth="1"/>
    <col min="49" max="49" width="6.00390625" style="0" customWidth="1"/>
    <col min="50" max="50" width="6.25390625" style="0" customWidth="1"/>
    <col min="51" max="51" width="6.00390625" style="0" customWidth="1"/>
    <col min="52" max="52" width="7.25390625" style="0" customWidth="1"/>
    <col min="53" max="53" width="4.875" style="0" customWidth="1"/>
    <col min="54" max="54" width="5.875" style="0" customWidth="1"/>
    <col min="55" max="55" width="6.25390625" style="0" customWidth="1"/>
    <col min="56" max="56" width="6.625" style="0" customWidth="1"/>
    <col min="57" max="57" width="6.875" style="0" hidden="1" customWidth="1"/>
    <col min="58" max="60" width="3.875" style="0" hidden="1" customWidth="1"/>
    <col min="61" max="61" width="9.25390625" style="0" hidden="1" customWidth="1"/>
  </cols>
  <sheetData>
    <row r="1" spans="1:61" s="18" customFormat="1" ht="36.75" customHeight="1" thickBot="1">
      <c r="A1" s="122"/>
      <c r="B1" s="589" t="s">
        <v>77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6">
        <v>43704</v>
      </c>
      <c r="AE1" s="575"/>
      <c r="AF1" s="575"/>
      <c r="AG1" s="551"/>
      <c r="AH1" s="551"/>
      <c r="AI1" s="551"/>
      <c r="AJ1" s="551"/>
      <c r="AK1" s="551"/>
      <c r="AL1" s="558"/>
      <c r="AM1" s="558"/>
      <c r="AN1" s="558"/>
      <c r="AO1" s="558"/>
      <c r="AP1" s="558"/>
      <c r="AQ1" s="549"/>
      <c r="AR1" s="549"/>
      <c r="AS1" s="550"/>
      <c r="AT1" s="550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</row>
    <row r="2" spans="1:61" s="18" customFormat="1" ht="22.5" customHeight="1" thickBot="1">
      <c r="A2" s="599" t="s">
        <v>17</v>
      </c>
      <c r="B2" s="606" t="s">
        <v>69</v>
      </c>
      <c r="C2" s="607"/>
      <c r="D2" s="608"/>
      <c r="E2" s="600" t="s">
        <v>27</v>
      </c>
      <c r="F2" s="600"/>
      <c r="G2" s="600"/>
      <c r="H2" s="600"/>
      <c r="I2" s="600"/>
      <c r="J2" s="602" t="s">
        <v>28</v>
      </c>
      <c r="K2" s="603"/>
      <c r="L2" s="603"/>
      <c r="M2" s="603"/>
      <c r="N2" s="603"/>
      <c r="O2" s="603" t="s">
        <v>70</v>
      </c>
      <c r="P2" s="603"/>
      <c r="Q2" s="603"/>
      <c r="R2" s="603"/>
      <c r="S2" s="603" t="s">
        <v>29</v>
      </c>
      <c r="T2" s="603"/>
      <c r="U2" s="603"/>
      <c r="V2" s="604"/>
      <c r="W2" s="602" t="s">
        <v>30</v>
      </c>
      <c r="X2" s="603"/>
      <c r="Y2" s="603"/>
      <c r="Z2" s="603"/>
      <c r="AA2" s="605"/>
      <c r="AB2" s="601" t="s">
        <v>31</v>
      </c>
      <c r="AC2" s="598"/>
      <c r="AD2" s="598"/>
      <c r="AE2" s="598"/>
      <c r="AF2" s="598"/>
      <c r="AG2" s="598" t="s">
        <v>32</v>
      </c>
      <c r="AH2" s="598"/>
      <c r="AI2" s="598"/>
      <c r="AJ2" s="598"/>
      <c r="AK2" s="598"/>
      <c r="AL2" s="574" t="s">
        <v>71</v>
      </c>
      <c r="AM2" s="574"/>
      <c r="AN2" s="574"/>
      <c r="AO2" s="597"/>
      <c r="AP2" s="598" t="s">
        <v>33</v>
      </c>
      <c r="AQ2" s="598"/>
      <c r="AR2" s="598"/>
      <c r="AS2" s="598"/>
      <c r="AT2" s="598"/>
      <c r="AU2" s="598" t="s">
        <v>34</v>
      </c>
      <c r="AV2" s="598"/>
      <c r="AW2" s="598"/>
      <c r="AX2" s="598"/>
      <c r="AY2" s="598"/>
      <c r="AZ2" s="598" t="s">
        <v>35</v>
      </c>
      <c r="BA2" s="598"/>
      <c r="BB2" s="598"/>
      <c r="BC2" s="598"/>
      <c r="BD2" s="598"/>
      <c r="BE2" s="576" t="s">
        <v>72</v>
      </c>
      <c r="BF2" s="573"/>
      <c r="BG2" s="573"/>
      <c r="BH2" s="573"/>
      <c r="BI2" s="573"/>
    </row>
    <row r="3" spans="1:61" s="18" customFormat="1" ht="117" customHeight="1" thickBot="1">
      <c r="A3" s="599"/>
      <c r="B3" s="19" t="s">
        <v>36</v>
      </c>
      <c r="C3" s="20" t="s">
        <v>37</v>
      </c>
      <c r="D3" s="20" t="s">
        <v>1</v>
      </c>
      <c r="E3" s="346" t="s">
        <v>36</v>
      </c>
      <c r="F3" s="347" t="s">
        <v>37</v>
      </c>
      <c r="G3" s="347" t="s">
        <v>1</v>
      </c>
      <c r="H3" s="347" t="s">
        <v>38</v>
      </c>
      <c r="I3" s="348" t="s">
        <v>39</v>
      </c>
      <c r="J3" s="19" t="s">
        <v>36</v>
      </c>
      <c r="K3" s="20" t="s">
        <v>40</v>
      </c>
      <c r="L3" s="533" t="s">
        <v>1</v>
      </c>
      <c r="M3" s="20" t="s">
        <v>41</v>
      </c>
      <c r="N3" s="21" t="s">
        <v>39</v>
      </c>
      <c r="O3" s="532" t="s">
        <v>36</v>
      </c>
      <c r="P3" s="532" t="s">
        <v>40</v>
      </c>
      <c r="Q3" s="532" t="s">
        <v>41</v>
      </c>
      <c r="R3" s="532" t="s">
        <v>39</v>
      </c>
      <c r="S3" s="532" t="s">
        <v>36</v>
      </c>
      <c r="T3" s="532" t="s">
        <v>40</v>
      </c>
      <c r="U3" s="532" t="s">
        <v>41</v>
      </c>
      <c r="V3" s="532" t="s">
        <v>42</v>
      </c>
      <c r="W3" s="19" t="s">
        <v>36</v>
      </c>
      <c r="X3" s="20" t="s">
        <v>40</v>
      </c>
      <c r="Y3" s="20" t="s">
        <v>1</v>
      </c>
      <c r="Z3" s="20" t="s">
        <v>41</v>
      </c>
      <c r="AA3" s="21" t="s">
        <v>39</v>
      </c>
      <c r="AB3" s="19" t="s">
        <v>36</v>
      </c>
      <c r="AC3" s="20" t="s">
        <v>40</v>
      </c>
      <c r="AD3" s="20" t="s">
        <v>1</v>
      </c>
      <c r="AE3" s="20" t="s">
        <v>41</v>
      </c>
      <c r="AF3" s="21" t="s">
        <v>39</v>
      </c>
      <c r="AG3" s="19" t="s">
        <v>43</v>
      </c>
      <c r="AH3" s="20" t="s">
        <v>40</v>
      </c>
      <c r="AI3" s="20" t="s">
        <v>1</v>
      </c>
      <c r="AJ3" s="20" t="s">
        <v>41</v>
      </c>
      <c r="AK3" s="20" t="s">
        <v>39</v>
      </c>
      <c r="AL3" s="23" t="s">
        <v>36</v>
      </c>
      <c r="AM3" s="23" t="s">
        <v>40</v>
      </c>
      <c r="AN3" s="23" t="s">
        <v>41</v>
      </c>
      <c r="AO3" s="237" t="s">
        <v>39</v>
      </c>
      <c r="AP3" s="19" t="s">
        <v>36</v>
      </c>
      <c r="AQ3" s="20" t="s">
        <v>40</v>
      </c>
      <c r="AR3" s="20" t="s">
        <v>1</v>
      </c>
      <c r="AS3" s="20" t="s">
        <v>41</v>
      </c>
      <c r="AT3" s="21" t="s">
        <v>39</v>
      </c>
      <c r="AU3" s="19" t="s">
        <v>43</v>
      </c>
      <c r="AV3" s="20" t="s">
        <v>40</v>
      </c>
      <c r="AW3" s="20" t="s">
        <v>1</v>
      </c>
      <c r="AX3" s="20" t="s">
        <v>41</v>
      </c>
      <c r="AY3" s="21" t="s">
        <v>39</v>
      </c>
      <c r="AZ3" s="19" t="s">
        <v>43</v>
      </c>
      <c r="BA3" s="20" t="s">
        <v>40</v>
      </c>
      <c r="BB3" s="20" t="s">
        <v>1</v>
      </c>
      <c r="BC3" s="20" t="s">
        <v>41</v>
      </c>
      <c r="BD3" s="21" t="s">
        <v>39</v>
      </c>
      <c r="BE3" s="22" t="s">
        <v>43</v>
      </c>
      <c r="BF3" s="23" t="s">
        <v>40</v>
      </c>
      <c r="BG3" s="23" t="s">
        <v>1</v>
      </c>
      <c r="BH3" s="23" t="s">
        <v>41</v>
      </c>
      <c r="BI3" s="23" t="s">
        <v>39</v>
      </c>
    </row>
    <row r="4" spans="1:61" s="18" customFormat="1" ht="21" customHeight="1">
      <c r="A4" s="5" t="s">
        <v>2</v>
      </c>
      <c r="B4" s="7">
        <f>E4+J4+O4+S4+W4+AB4+AG4+AL4</f>
        <v>255</v>
      </c>
      <c r="C4" s="190">
        <f>F4+K4+P4+T4+X4+AC4+AH4+AM4</f>
        <v>0</v>
      </c>
      <c r="D4" s="566">
        <f>C4/B4*100</f>
        <v>0</v>
      </c>
      <c r="E4" s="9"/>
      <c r="F4" s="191"/>
      <c r="G4" s="192"/>
      <c r="H4" s="193"/>
      <c r="I4" s="194"/>
      <c r="J4" s="530">
        <v>255</v>
      </c>
      <c r="K4" s="106"/>
      <c r="L4" s="531"/>
      <c r="M4" s="106"/>
      <c r="N4" s="106"/>
      <c r="O4" s="106">
        <v>0</v>
      </c>
      <c r="P4" s="106"/>
      <c r="Q4" s="106"/>
      <c r="R4" s="106"/>
      <c r="S4" s="106">
        <v>0</v>
      </c>
      <c r="T4" s="106"/>
      <c r="U4" s="106"/>
      <c r="V4" s="540"/>
      <c r="W4" s="9">
        <v>0</v>
      </c>
      <c r="X4" s="109"/>
      <c r="Y4" s="565"/>
      <c r="Z4" s="109"/>
      <c r="AA4" s="110"/>
      <c r="AB4" s="349">
        <v>0</v>
      </c>
      <c r="AC4" s="106"/>
      <c r="AD4" s="106"/>
      <c r="AE4" s="106"/>
      <c r="AF4" s="116"/>
      <c r="AG4" s="349">
        <v>0</v>
      </c>
      <c r="AH4" s="106"/>
      <c r="AI4" s="106"/>
      <c r="AJ4" s="106"/>
      <c r="AK4" s="106"/>
      <c r="AL4" s="25">
        <v>0</v>
      </c>
      <c r="AM4" s="25"/>
      <c r="AN4" s="25"/>
      <c r="AO4" s="234"/>
      <c r="AP4" s="235">
        <v>0</v>
      </c>
      <c r="AQ4" s="106"/>
      <c r="AR4" s="106"/>
      <c r="AS4" s="106"/>
      <c r="AT4" s="116"/>
      <c r="AU4" s="235">
        <v>0</v>
      </c>
      <c r="AV4" s="106"/>
      <c r="AW4" s="106"/>
      <c r="AX4" s="106"/>
      <c r="AY4" s="116"/>
      <c r="AZ4" s="9"/>
      <c r="BA4" s="109"/>
      <c r="BB4" s="109"/>
      <c r="BC4" s="109"/>
      <c r="BD4" s="110"/>
      <c r="BE4" s="95">
        <v>0</v>
      </c>
      <c r="BF4" s="25"/>
      <c r="BG4" s="26"/>
      <c r="BH4" s="25"/>
      <c r="BI4" s="25"/>
    </row>
    <row r="5" spans="1:61" s="18" customFormat="1" ht="15.75">
      <c r="A5" s="4" t="s">
        <v>18</v>
      </c>
      <c r="B5" s="8">
        <f aca="true" t="shared" si="0" ref="B5:B24">E5+J5+O5+S5+W5+AB5+AG5+AL5</f>
        <v>8552</v>
      </c>
      <c r="C5" s="195">
        <f aca="true" t="shared" si="1" ref="C5:C24">F5+K5+P5+T5+X5+AC5+AH5+AM5</f>
        <v>1208</v>
      </c>
      <c r="D5" s="567">
        <f aca="true" t="shared" si="2" ref="D5:D26">C5/B5*100</f>
        <v>14.125350795135642</v>
      </c>
      <c r="E5" s="10">
        <v>1144</v>
      </c>
      <c r="F5" s="2">
        <v>1144</v>
      </c>
      <c r="G5" s="1">
        <f>F5/E5*100</f>
        <v>100</v>
      </c>
      <c r="H5" s="2">
        <v>1860</v>
      </c>
      <c r="I5" s="118">
        <f>H5/F5*10</f>
        <v>16.25874125874126</v>
      </c>
      <c r="J5" s="24">
        <v>6514</v>
      </c>
      <c r="K5" s="25"/>
      <c r="L5" s="1"/>
      <c r="M5" s="25"/>
      <c r="N5" s="26">
        <f aca="true" t="shared" si="3" ref="N5:N24">IF(M5&gt;0,M5/K5*10,"")</f>
      </c>
      <c r="O5" s="27">
        <v>0</v>
      </c>
      <c r="P5" s="27"/>
      <c r="Q5" s="27"/>
      <c r="R5" s="25"/>
      <c r="S5" s="27">
        <v>0</v>
      </c>
      <c r="T5" s="27"/>
      <c r="U5" s="27"/>
      <c r="V5" s="541"/>
      <c r="W5" s="548">
        <v>0</v>
      </c>
      <c r="X5" s="27"/>
      <c r="Y5" s="207"/>
      <c r="Z5" s="27"/>
      <c r="AA5" s="100"/>
      <c r="AB5" s="546">
        <v>50</v>
      </c>
      <c r="AC5" s="27"/>
      <c r="AD5" s="207"/>
      <c r="AE5" s="27"/>
      <c r="AF5" s="117"/>
      <c r="AG5" s="114">
        <v>844</v>
      </c>
      <c r="AH5" s="28">
        <v>64</v>
      </c>
      <c r="AI5" s="564">
        <f>AH5/AG5*100</f>
        <v>7.5829383886255926</v>
      </c>
      <c r="AJ5" s="28">
        <v>32</v>
      </c>
      <c r="AK5" s="29">
        <f>AJ5/AH5*10</f>
        <v>5</v>
      </c>
      <c r="AL5" s="25">
        <v>0</v>
      </c>
      <c r="AM5" s="25"/>
      <c r="AN5" s="25"/>
      <c r="AO5" s="234"/>
      <c r="AP5" s="111">
        <v>0</v>
      </c>
      <c r="AQ5" s="25"/>
      <c r="AR5" s="25"/>
      <c r="AS5" s="25"/>
      <c r="AT5" s="117"/>
      <c r="AU5" s="111">
        <v>12</v>
      </c>
      <c r="AV5" s="25"/>
      <c r="AW5" s="25"/>
      <c r="AX5" s="25"/>
      <c r="AY5" s="100">
        <f aca="true" t="shared" si="4" ref="AY5:AY20">IF(AX5&gt;0,AX5/AV5*10,"")</f>
      </c>
      <c r="AZ5" s="111">
        <v>0</v>
      </c>
      <c r="BA5" s="25"/>
      <c r="BB5" s="25"/>
      <c r="BC5" s="25"/>
      <c r="BD5" s="99">
        <f aca="true" t="shared" si="5" ref="BD5:BD24">IF(BC5&gt;0,BC5/BA5*10,"")</f>
      </c>
      <c r="BE5" s="95">
        <v>0</v>
      </c>
      <c r="BF5" s="25"/>
      <c r="BG5" s="26"/>
      <c r="BH5" s="25"/>
      <c r="BI5" s="25"/>
    </row>
    <row r="6" spans="1:61" s="18" customFormat="1" ht="15.75">
      <c r="A6" s="4" t="s">
        <v>19</v>
      </c>
      <c r="B6" s="8">
        <f t="shared" si="0"/>
        <v>5823</v>
      </c>
      <c r="C6" s="195">
        <f t="shared" si="1"/>
        <v>0</v>
      </c>
      <c r="D6" s="567">
        <f t="shared" si="2"/>
        <v>0</v>
      </c>
      <c r="E6" s="11">
        <v>0</v>
      </c>
      <c r="F6" s="3"/>
      <c r="G6" s="1"/>
      <c r="H6" s="3"/>
      <c r="I6" s="118"/>
      <c r="J6" s="24">
        <v>4997</v>
      </c>
      <c r="K6" s="25"/>
      <c r="L6" s="1"/>
      <c r="M6" s="25"/>
      <c r="N6" s="26">
        <f t="shared" si="3"/>
      </c>
      <c r="O6" s="27">
        <v>0</v>
      </c>
      <c r="P6" s="27"/>
      <c r="Q6" s="27"/>
      <c r="R6" s="25"/>
      <c r="S6" s="27">
        <v>150</v>
      </c>
      <c r="T6" s="27"/>
      <c r="U6" s="27"/>
      <c r="V6" s="541"/>
      <c r="W6" s="548">
        <v>233</v>
      </c>
      <c r="X6" s="27"/>
      <c r="Y6" s="207"/>
      <c r="Z6" s="27"/>
      <c r="AA6" s="100"/>
      <c r="AB6" s="95">
        <v>393</v>
      </c>
      <c r="AC6" s="25"/>
      <c r="AD6" s="26"/>
      <c r="AE6" s="25"/>
      <c r="AF6" s="117"/>
      <c r="AG6" s="115">
        <v>50</v>
      </c>
      <c r="AH6" s="2"/>
      <c r="AI6" s="564"/>
      <c r="AJ6" s="2"/>
      <c r="AK6" s="29"/>
      <c r="AL6" s="25">
        <v>0</v>
      </c>
      <c r="AM6" s="25"/>
      <c r="AN6" s="25"/>
      <c r="AO6" s="234"/>
      <c r="AP6" s="111">
        <v>545</v>
      </c>
      <c r="AQ6" s="25"/>
      <c r="AR6" s="25"/>
      <c r="AS6" s="25"/>
      <c r="AT6" s="117"/>
      <c r="AU6" s="111">
        <v>101</v>
      </c>
      <c r="AV6" s="25">
        <v>10</v>
      </c>
      <c r="AW6" s="26">
        <f>AV6/AU6*100</f>
        <v>9.900990099009901</v>
      </c>
      <c r="AX6" s="25">
        <v>192</v>
      </c>
      <c r="AY6" s="100">
        <f t="shared" si="4"/>
        <v>192</v>
      </c>
      <c r="AZ6" s="111">
        <v>909</v>
      </c>
      <c r="BA6" s="25">
        <v>50</v>
      </c>
      <c r="BB6" s="26">
        <f>BA6/AZ6*100</f>
        <v>5.500550055005501</v>
      </c>
      <c r="BC6" s="25">
        <v>1750</v>
      </c>
      <c r="BD6" s="100">
        <f t="shared" si="5"/>
        <v>350</v>
      </c>
      <c r="BE6" s="96">
        <v>0</v>
      </c>
      <c r="BF6" s="25"/>
      <c r="BG6" s="26"/>
      <c r="BH6" s="25"/>
      <c r="BI6" s="3"/>
    </row>
    <row r="7" spans="1:61" s="18" customFormat="1" ht="15.75">
      <c r="A7" s="4" t="s">
        <v>3</v>
      </c>
      <c r="B7" s="8">
        <f t="shared" si="0"/>
        <v>1049</v>
      </c>
      <c r="C7" s="195">
        <f t="shared" si="1"/>
        <v>1049</v>
      </c>
      <c r="D7" s="567">
        <f t="shared" si="2"/>
        <v>100</v>
      </c>
      <c r="E7" s="11">
        <v>249</v>
      </c>
      <c r="F7" s="3">
        <v>249</v>
      </c>
      <c r="G7" s="1">
        <f>F7/E7*100</f>
        <v>100</v>
      </c>
      <c r="H7" s="3">
        <v>40</v>
      </c>
      <c r="I7" s="118">
        <f>H7/F7*10</f>
        <v>1.606425702811245</v>
      </c>
      <c r="J7" s="24">
        <v>0</v>
      </c>
      <c r="K7" s="25"/>
      <c r="L7" s="1"/>
      <c r="M7" s="25"/>
      <c r="N7" s="26">
        <f t="shared" si="3"/>
      </c>
      <c r="O7" s="27">
        <v>0</v>
      </c>
      <c r="P7" s="27"/>
      <c r="Q7" s="27"/>
      <c r="R7" s="25"/>
      <c r="S7" s="27">
        <v>0</v>
      </c>
      <c r="T7" s="27"/>
      <c r="U7" s="27"/>
      <c r="V7" s="541"/>
      <c r="W7" s="548">
        <v>0</v>
      </c>
      <c r="X7" s="27"/>
      <c r="Y7" s="207"/>
      <c r="Z7" s="27"/>
      <c r="AA7" s="100"/>
      <c r="AB7" s="95">
        <v>500</v>
      </c>
      <c r="AC7" s="25">
        <v>500</v>
      </c>
      <c r="AD7" s="26">
        <f>AC7/AB7*100</f>
        <v>100</v>
      </c>
      <c r="AE7" s="25">
        <v>250</v>
      </c>
      <c r="AF7" s="100">
        <f>AE7/AC7*10</f>
        <v>5</v>
      </c>
      <c r="AG7" s="115">
        <v>300</v>
      </c>
      <c r="AH7" s="2">
        <v>300</v>
      </c>
      <c r="AI7" s="564">
        <f>AH7/AG7*100</f>
        <v>100</v>
      </c>
      <c r="AJ7" s="2">
        <v>240</v>
      </c>
      <c r="AK7" s="29">
        <f>AJ7/AH7*10</f>
        <v>8</v>
      </c>
      <c r="AL7" s="25">
        <v>0</v>
      </c>
      <c r="AM7" s="25"/>
      <c r="AN7" s="25"/>
      <c r="AO7" s="234"/>
      <c r="AP7" s="111">
        <v>0</v>
      </c>
      <c r="AQ7" s="25"/>
      <c r="AR7" s="25"/>
      <c r="AS7" s="25"/>
      <c r="AT7" s="117"/>
      <c r="AU7" s="111">
        <v>0</v>
      </c>
      <c r="AV7" s="25"/>
      <c r="AW7" s="25"/>
      <c r="AX7" s="25"/>
      <c r="AY7" s="100">
        <f t="shared" si="4"/>
      </c>
      <c r="AZ7" s="111">
        <v>0</v>
      </c>
      <c r="BA7" s="25"/>
      <c r="BB7" s="25"/>
      <c r="BC7" s="25"/>
      <c r="BD7" s="100">
        <f t="shared" si="5"/>
      </c>
      <c r="BE7" s="95">
        <v>0</v>
      </c>
      <c r="BF7" s="25"/>
      <c r="BG7" s="26"/>
      <c r="BH7" s="25"/>
      <c r="BI7" s="25"/>
    </row>
    <row r="8" spans="1:61" s="18" customFormat="1" ht="15.75">
      <c r="A8" s="6" t="s">
        <v>4</v>
      </c>
      <c r="B8" s="8">
        <f t="shared" si="0"/>
        <v>16552</v>
      </c>
      <c r="C8" s="195">
        <f t="shared" si="1"/>
        <v>2115</v>
      </c>
      <c r="D8" s="567">
        <f t="shared" si="2"/>
        <v>12.77791203479942</v>
      </c>
      <c r="E8" s="11">
        <v>1832</v>
      </c>
      <c r="F8" s="3">
        <v>1832</v>
      </c>
      <c r="G8" s="1">
        <f>F8/E8*100</f>
        <v>100</v>
      </c>
      <c r="H8" s="3">
        <v>2241</v>
      </c>
      <c r="I8" s="118">
        <f>H8/F8*10</f>
        <v>12.232532751091703</v>
      </c>
      <c r="J8" s="24">
        <v>10560</v>
      </c>
      <c r="K8" s="25"/>
      <c r="L8" s="1"/>
      <c r="M8" s="25"/>
      <c r="N8" s="26">
        <f t="shared" si="3"/>
      </c>
      <c r="O8" s="27">
        <v>0</v>
      </c>
      <c r="P8" s="27"/>
      <c r="Q8" s="27"/>
      <c r="R8" s="25"/>
      <c r="S8" s="27">
        <v>170</v>
      </c>
      <c r="T8" s="27"/>
      <c r="U8" s="27"/>
      <c r="V8" s="541"/>
      <c r="W8" s="548">
        <v>1657</v>
      </c>
      <c r="X8" s="27"/>
      <c r="Y8" s="207"/>
      <c r="Z8" s="27"/>
      <c r="AA8" s="100"/>
      <c r="AB8" s="95">
        <v>1726</v>
      </c>
      <c r="AC8" s="25">
        <v>283</v>
      </c>
      <c r="AD8" s="26">
        <f>AC8/AB8*100</f>
        <v>16.396292004634994</v>
      </c>
      <c r="AE8" s="25">
        <v>77</v>
      </c>
      <c r="AF8" s="100">
        <f>AE8/AC8*10</f>
        <v>2.7208480565371023</v>
      </c>
      <c r="AG8" s="115">
        <v>607</v>
      </c>
      <c r="AH8" s="2"/>
      <c r="AI8" s="564"/>
      <c r="AJ8" s="2"/>
      <c r="AK8" s="29"/>
      <c r="AL8" s="25">
        <v>0</v>
      </c>
      <c r="AM8" s="25"/>
      <c r="AN8" s="25"/>
      <c r="AO8" s="234"/>
      <c r="AP8" s="111">
        <v>0</v>
      </c>
      <c r="AQ8" s="25"/>
      <c r="AR8" s="25"/>
      <c r="AS8" s="25"/>
      <c r="AT8" s="117"/>
      <c r="AU8" s="111">
        <v>81</v>
      </c>
      <c r="AV8" s="25"/>
      <c r="AW8" s="25"/>
      <c r="AX8" s="25"/>
      <c r="AY8" s="100">
        <f t="shared" si="4"/>
      </c>
      <c r="AZ8" s="111">
        <v>187</v>
      </c>
      <c r="BA8" s="25"/>
      <c r="BB8" s="25"/>
      <c r="BC8" s="25"/>
      <c r="BD8" s="100">
        <f t="shared" si="5"/>
      </c>
      <c r="BE8" s="96">
        <v>0</v>
      </c>
      <c r="BF8" s="25"/>
      <c r="BG8" s="26"/>
      <c r="BH8" s="25"/>
      <c r="BI8" s="3"/>
    </row>
    <row r="9" spans="1:61" s="18" customFormat="1" ht="15.75">
      <c r="A9" s="4" t="s">
        <v>20</v>
      </c>
      <c r="B9" s="8">
        <f t="shared" si="0"/>
        <v>8573</v>
      </c>
      <c r="C9" s="195">
        <f t="shared" si="1"/>
        <v>0</v>
      </c>
      <c r="D9" s="567">
        <f t="shared" si="2"/>
        <v>0</v>
      </c>
      <c r="E9" s="11">
        <v>0</v>
      </c>
      <c r="F9" s="3"/>
      <c r="G9" s="1"/>
      <c r="H9" s="3"/>
      <c r="I9" s="118"/>
      <c r="J9" s="24">
        <v>8317</v>
      </c>
      <c r="K9" s="25"/>
      <c r="L9" s="1"/>
      <c r="M9" s="25"/>
      <c r="N9" s="26">
        <f t="shared" si="3"/>
      </c>
      <c r="O9" s="27">
        <v>0</v>
      </c>
      <c r="P9" s="27"/>
      <c r="Q9" s="27"/>
      <c r="R9" s="25"/>
      <c r="S9" s="27">
        <v>0</v>
      </c>
      <c r="T9" s="27"/>
      <c r="U9" s="27"/>
      <c r="V9" s="541"/>
      <c r="W9" s="548">
        <v>0</v>
      </c>
      <c r="X9" s="27"/>
      <c r="Y9" s="207"/>
      <c r="Z9" s="27"/>
      <c r="AA9" s="100"/>
      <c r="AB9" s="95">
        <v>0</v>
      </c>
      <c r="AC9" s="25"/>
      <c r="AD9" s="26"/>
      <c r="AE9" s="25"/>
      <c r="AF9" s="100"/>
      <c r="AG9" s="115">
        <v>256</v>
      </c>
      <c r="AH9" s="2"/>
      <c r="AI9" s="564"/>
      <c r="AJ9" s="2"/>
      <c r="AK9" s="29"/>
      <c r="AL9" s="25">
        <v>0</v>
      </c>
      <c r="AM9" s="25"/>
      <c r="AN9" s="25"/>
      <c r="AO9" s="234"/>
      <c r="AP9" s="111">
        <v>600</v>
      </c>
      <c r="AQ9" s="25"/>
      <c r="AR9" s="25"/>
      <c r="AS9" s="25"/>
      <c r="AT9" s="117"/>
      <c r="AU9" s="111">
        <v>3</v>
      </c>
      <c r="AV9" s="25"/>
      <c r="AW9" s="25"/>
      <c r="AX9" s="25"/>
      <c r="AY9" s="100">
        <f t="shared" si="4"/>
      </c>
      <c r="AZ9" s="111">
        <v>0</v>
      </c>
      <c r="BA9" s="25"/>
      <c r="BB9" s="25"/>
      <c r="BC9" s="25"/>
      <c r="BD9" s="100">
        <f t="shared" si="5"/>
      </c>
      <c r="BE9" s="95">
        <v>0</v>
      </c>
      <c r="BF9" s="25"/>
      <c r="BG9" s="26"/>
      <c r="BH9" s="25"/>
      <c r="BI9" s="25"/>
    </row>
    <row r="10" spans="1:61" s="18" customFormat="1" ht="15.75">
      <c r="A10" s="4" t="s">
        <v>5</v>
      </c>
      <c r="B10" s="8">
        <f t="shared" si="0"/>
        <v>21924</v>
      </c>
      <c r="C10" s="195">
        <f t="shared" si="1"/>
        <v>29</v>
      </c>
      <c r="D10" s="567">
        <f t="shared" si="2"/>
        <v>0.13227513227513227</v>
      </c>
      <c r="E10" s="11">
        <v>0</v>
      </c>
      <c r="F10" s="3"/>
      <c r="G10" s="1"/>
      <c r="H10" s="3"/>
      <c r="I10" s="118"/>
      <c r="J10" s="24">
        <v>17655</v>
      </c>
      <c r="K10" s="25"/>
      <c r="L10" s="1"/>
      <c r="M10" s="25"/>
      <c r="N10" s="26">
        <f t="shared" si="3"/>
      </c>
      <c r="O10" s="27">
        <v>0</v>
      </c>
      <c r="P10" s="27"/>
      <c r="Q10" s="27"/>
      <c r="R10" s="25"/>
      <c r="S10" s="27">
        <v>1244</v>
      </c>
      <c r="T10" s="27"/>
      <c r="U10" s="27"/>
      <c r="V10" s="541"/>
      <c r="W10" s="111">
        <v>2145</v>
      </c>
      <c r="X10" s="25">
        <v>29</v>
      </c>
      <c r="Y10" s="26">
        <f>X10/W10*100</f>
        <v>1.3519813519813522</v>
      </c>
      <c r="Z10" s="25">
        <v>57</v>
      </c>
      <c r="AA10" s="100">
        <f>Z10/X10*10</f>
        <v>19.655172413793103</v>
      </c>
      <c r="AB10" s="95">
        <v>880</v>
      </c>
      <c r="AC10" s="25"/>
      <c r="AD10" s="26"/>
      <c r="AE10" s="25"/>
      <c r="AF10" s="100"/>
      <c r="AG10" s="115">
        <v>0</v>
      </c>
      <c r="AH10" s="2"/>
      <c r="AI10" s="564"/>
      <c r="AJ10" s="2"/>
      <c r="AK10" s="29"/>
      <c r="AL10" s="25">
        <v>0</v>
      </c>
      <c r="AM10" s="25"/>
      <c r="AN10" s="25"/>
      <c r="AO10" s="234"/>
      <c r="AP10" s="111">
        <v>484</v>
      </c>
      <c r="AQ10" s="25"/>
      <c r="AR10" s="25"/>
      <c r="AS10" s="25"/>
      <c r="AT10" s="117"/>
      <c r="AU10" s="111">
        <v>14.4</v>
      </c>
      <c r="AV10" s="25"/>
      <c r="AW10" s="25"/>
      <c r="AX10" s="25"/>
      <c r="AY10" s="100">
        <f t="shared" si="4"/>
      </c>
      <c r="AZ10" s="111">
        <v>20.6</v>
      </c>
      <c r="BA10" s="25"/>
      <c r="BB10" s="25"/>
      <c r="BC10" s="25"/>
      <c r="BD10" s="100">
        <f t="shared" si="5"/>
      </c>
      <c r="BE10" s="95">
        <v>0</v>
      </c>
      <c r="BF10" s="25"/>
      <c r="BG10" s="26"/>
      <c r="BH10" s="25"/>
      <c r="BI10" s="25"/>
    </row>
    <row r="11" spans="1:61" s="18" customFormat="1" ht="15.75">
      <c r="A11" s="4" t="s">
        <v>6</v>
      </c>
      <c r="B11" s="8">
        <f t="shared" si="0"/>
        <v>33644</v>
      </c>
      <c r="C11" s="195">
        <f t="shared" si="1"/>
        <v>0</v>
      </c>
      <c r="D11" s="567">
        <f t="shared" si="2"/>
        <v>0</v>
      </c>
      <c r="E11" s="11">
        <v>0</v>
      </c>
      <c r="F11" s="3"/>
      <c r="G11" s="1"/>
      <c r="H11" s="3"/>
      <c r="I11" s="118"/>
      <c r="J11" s="24">
        <v>31181</v>
      </c>
      <c r="K11" s="25"/>
      <c r="L11" s="1"/>
      <c r="M11" s="25"/>
      <c r="N11" s="26">
        <f t="shared" si="3"/>
      </c>
      <c r="O11" s="27">
        <v>0</v>
      </c>
      <c r="P11" s="27"/>
      <c r="Q11" s="27"/>
      <c r="R11" s="25"/>
      <c r="S11" s="25">
        <v>80</v>
      </c>
      <c r="T11" s="25"/>
      <c r="U11" s="25"/>
      <c r="V11" s="541"/>
      <c r="W11" s="111">
        <v>2343</v>
      </c>
      <c r="X11" s="25"/>
      <c r="Y11" s="26"/>
      <c r="Z11" s="25"/>
      <c r="AA11" s="100"/>
      <c r="AB11" s="95">
        <v>40</v>
      </c>
      <c r="AC11" s="25"/>
      <c r="AD11" s="26"/>
      <c r="AE11" s="25"/>
      <c r="AF11" s="100"/>
      <c r="AG11" s="115">
        <v>0</v>
      </c>
      <c r="AH11" s="2"/>
      <c r="AI11" s="564"/>
      <c r="AJ11" s="2"/>
      <c r="AK11" s="29"/>
      <c r="AL11" s="25">
        <v>0</v>
      </c>
      <c r="AM11" s="25"/>
      <c r="AN11" s="25"/>
      <c r="AO11" s="234"/>
      <c r="AP11" s="111">
        <v>1474</v>
      </c>
      <c r="AQ11" s="25"/>
      <c r="AR11" s="25"/>
      <c r="AS11" s="25"/>
      <c r="AT11" s="117"/>
      <c r="AU11" s="111">
        <v>122</v>
      </c>
      <c r="AV11" s="25"/>
      <c r="AW11" s="25"/>
      <c r="AX11" s="25"/>
      <c r="AY11" s="100">
        <f t="shared" si="4"/>
      </c>
      <c r="AZ11" s="111">
        <v>136</v>
      </c>
      <c r="BA11" s="25"/>
      <c r="BB11" s="25"/>
      <c r="BC11" s="25"/>
      <c r="BD11" s="100">
        <f t="shared" si="5"/>
      </c>
      <c r="BE11" s="96">
        <v>0</v>
      </c>
      <c r="BF11" s="25"/>
      <c r="BG11" s="26"/>
      <c r="BH11" s="25"/>
      <c r="BI11" s="3"/>
    </row>
    <row r="12" spans="1:61" s="18" customFormat="1" ht="15.75">
      <c r="A12" s="4" t="s">
        <v>7</v>
      </c>
      <c r="B12" s="8">
        <f t="shared" si="0"/>
        <v>11364</v>
      </c>
      <c r="C12" s="195">
        <f t="shared" si="1"/>
        <v>872</v>
      </c>
      <c r="D12" s="567">
        <f t="shared" si="2"/>
        <v>7.673354452657515</v>
      </c>
      <c r="E12" s="11">
        <v>20</v>
      </c>
      <c r="F12" s="3">
        <v>20</v>
      </c>
      <c r="G12" s="1">
        <f>F12/E12*100</f>
        <v>100</v>
      </c>
      <c r="H12" s="3">
        <v>2</v>
      </c>
      <c r="I12" s="118">
        <f>H12/F12*10</f>
        <v>1</v>
      </c>
      <c r="J12" s="24">
        <v>10431</v>
      </c>
      <c r="K12" s="25"/>
      <c r="L12" s="1"/>
      <c r="M12" s="25"/>
      <c r="N12" s="26">
        <f t="shared" si="3"/>
      </c>
      <c r="O12" s="27">
        <v>0</v>
      </c>
      <c r="P12" s="27"/>
      <c r="Q12" s="27"/>
      <c r="R12" s="25"/>
      <c r="S12" s="25">
        <v>0</v>
      </c>
      <c r="T12" s="25"/>
      <c r="U12" s="25"/>
      <c r="V12" s="541"/>
      <c r="W12" s="111">
        <v>100</v>
      </c>
      <c r="X12" s="25">
        <v>39</v>
      </c>
      <c r="Y12" s="26">
        <f>X12/W12*100</f>
        <v>39</v>
      </c>
      <c r="Z12" s="25">
        <v>54</v>
      </c>
      <c r="AA12" s="100">
        <f>Z12/X12*10</f>
        <v>13.846153846153847</v>
      </c>
      <c r="AB12" s="95">
        <v>543</v>
      </c>
      <c r="AC12" s="25">
        <v>543</v>
      </c>
      <c r="AD12" s="26">
        <f>AC12/AB12*100</f>
        <v>100</v>
      </c>
      <c r="AE12" s="25">
        <v>163</v>
      </c>
      <c r="AF12" s="100">
        <f>AE12/AC12*10</f>
        <v>3.001841620626151</v>
      </c>
      <c r="AG12" s="115">
        <v>270</v>
      </c>
      <c r="AH12" s="2">
        <v>270</v>
      </c>
      <c r="AI12" s="564">
        <f>AH12/AG12*100</f>
        <v>100</v>
      </c>
      <c r="AJ12" s="2">
        <v>240</v>
      </c>
      <c r="AK12" s="29">
        <f>AJ12/AH12*10</f>
        <v>8.88888888888889</v>
      </c>
      <c r="AL12" s="25">
        <v>0</v>
      </c>
      <c r="AM12" s="25"/>
      <c r="AN12" s="25"/>
      <c r="AO12" s="234"/>
      <c r="AP12" s="111">
        <v>0</v>
      </c>
      <c r="AQ12" s="25"/>
      <c r="AR12" s="25"/>
      <c r="AS12" s="25"/>
      <c r="AT12" s="117"/>
      <c r="AU12" s="111">
        <v>1</v>
      </c>
      <c r="AV12" s="25"/>
      <c r="AW12" s="25"/>
      <c r="AX12" s="25"/>
      <c r="AY12" s="100">
        <f t="shared" si="4"/>
      </c>
      <c r="AZ12" s="111">
        <v>13</v>
      </c>
      <c r="BA12" s="25"/>
      <c r="BB12" s="25"/>
      <c r="BC12" s="25"/>
      <c r="BD12" s="100">
        <f t="shared" si="5"/>
      </c>
      <c r="BE12" s="96">
        <v>0</v>
      </c>
      <c r="BF12" s="25"/>
      <c r="BG12" s="26"/>
      <c r="BH12" s="25"/>
      <c r="BI12" s="3"/>
    </row>
    <row r="13" spans="1:61" s="18" customFormat="1" ht="18.75" customHeight="1">
      <c r="A13" s="4" t="s">
        <v>8</v>
      </c>
      <c r="B13" s="8">
        <f t="shared" si="0"/>
        <v>11094</v>
      </c>
      <c r="C13" s="195">
        <f t="shared" si="1"/>
        <v>0</v>
      </c>
      <c r="D13" s="567">
        <f t="shared" si="2"/>
        <v>0</v>
      </c>
      <c r="E13" s="11">
        <v>0</v>
      </c>
      <c r="F13" s="3"/>
      <c r="G13" s="1"/>
      <c r="H13" s="3"/>
      <c r="I13" s="118"/>
      <c r="J13" s="24">
        <v>8634</v>
      </c>
      <c r="K13" s="25"/>
      <c r="L13" s="1"/>
      <c r="M13" s="25"/>
      <c r="N13" s="26">
        <f t="shared" si="3"/>
      </c>
      <c r="O13" s="27">
        <v>0</v>
      </c>
      <c r="P13" s="27"/>
      <c r="Q13" s="27"/>
      <c r="R13" s="25"/>
      <c r="S13" s="25">
        <v>300</v>
      </c>
      <c r="T13" s="25"/>
      <c r="U13" s="25"/>
      <c r="V13" s="541"/>
      <c r="W13" s="111">
        <v>1362</v>
      </c>
      <c r="X13" s="25"/>
      <c r="Y13" s="26"/>
      <c r="Z13" s="25"/>
      <c r="AA13" s="100">
        <f>IF(Z13&gt;0,Z13/X13*10,"")</f>
      </c>
      <c r="AB13" s="95">
        <v>60</v>
      </c>
      <c r="AC13" s="25"/>
      <c r="AD13" s="26"/>
      <c r="AE13" s="25"/>
      <c r="AF13" s="100"/>
      <c r="AG13" s="115">
        <v>738</v>
      </c>
      <c r="AH13" s="2"/>
      <c r="AI13" s="564"/>
      <c r="AJ13" s="2"/>
      <c r="AK13" s="29"/>
      <c r="AL13" s="25">
        <v>0</v>
      </c>
      <c r="AM13" s="25"/>
      <c r="AN13" s="25"/>
      <c r="AO13" s="234"/>
      <c r="AP13" s="111">
        <v>157</v>
      </c>
      <c r="AQ13" s="25"/>
      <c r="AR13" s="25"/>
      <c r="AS13" s="25"/>
      <c r="AT13" s="117"/>
      <c r="AU13" s="111">
        <v>0</v>
      </c>
      <c r="AV13" s="25"/>
      <c r="AW13" s="25"/>
      <c r="AX13" s="25"/>
      <c r="AY13" s="100">
        <f t="shared" si="4"/>
      </c>
      <c r="AZ13" s="111">
        <v>0</v>
      </c>
      <c r="BA13" s="25"/>
      <c r="BB13" s="25"/>
      <c r="BC13" s="25"/>
      <c r="BD13" s="100">
        <f t="shared" si="5"/>
      </c>
      <c r="BE13" s="95">
        <v>0</v>
      </c>
      <c r="BF13" s="25"/>
      <c r="BG13" s="26"/>
      <c r="BH13" s="25"/>
      <c r="BI13" s="25"/>
    </row>
    <row r="14" spans="1:61" s="18" customFormat="1" ht="15.75">
      <c r="A14" s="4" t="s">
        <v>9</v>
      </c>
      <c r="B14" s="8">
        <f t="shared" si="0"/>
        <v>15519</v>
      </c>
      <c r="C14" s="195">
        <f t="shared" si="1"/>
        <v>0</v>
      </c>
      <c r="D14" s="567">
        <f t="shared" si="2"/>
        <v>0</v>
      </c>
      <c r="E14" s="11">
        <v>0</v>
      </c>
      <c r="F14" s="196"/>
      <c r="G14" s="1"/>
      <c r="H14" s="3"/>
      <c r="I14" s="118"/>
      <c r="J14" s="24">
        <v>14171</v>
      </c>
      <c r="K14" s="25"/>
      <c r="L14" s="1"/>
      <c r="M14" s="25"/>
      <c r="N14" s="26">
        <f t="shared" si="3"/>
      </c>
      <c r="O14" s="27">
        <v>0</v>
      </c>
      <c r="P14" s="27"/>
      <c r="Q14" s="27"/>
      <c r="R14" s="25"/>
      <c r="S14" s="25">
        <v>319</v>
      </c>
      <c r="T14" s="25"/>
      <c r="U14" s="25"/>
      <c r="V14" s="541"/>
      <c r="W14" s="111">
        <v>0</v>
      </c>
      <c r="X14" s="25"/>
      <c r="Y14" s="26"/>
      <c r="Z14" s="25"/>
      <c r="AA14" s="100"/>
      <c r="AB14" s="95">
        <v>615</v>
      </c>
      <c r="AC14" s="25"/>
      <c r="AD14" s="26"/>
      <c r="AE14" s="25"/>
      <c r="AF14" s="100"/>
      <c r="AG14" s="115">
        <v>414</v>
      </c>
      <c r="AH14" s="2"/>
      <c r="AI14" s="564"/>
      <c r="AJ14" s="2"/>
      <c r="AK14" s="29"/>
      <c r="AL14" s="25">
        <v>0</v>
      </c>
      <c r="AM14" s="25"/>
      <c r="AN14" s="25"/>
      <c r="AO14" s="234"/>
      <c r="AP14" s="111">
        <v>858</v>
      </c>
      <c r="AQ14" s="25"/>
      <c r="AR14" s="25"/>
      <c r="AS14" s="25"/>
      <c r="AT14" s="117"/>
      <c r="AU14" s="111">
        <v>0</v>
      </c>
      <c r="AV14" s="25"/>
      <c r="AW14" s="25"/>
      <c r="AX14" s="25"/>
      <c r="AY14" s="100">
        <f t="shared" si="4"/>
      </c>
      <c r="AZ14" s="111">
        <v>0</v>
      </c>
      <c r="BA14" s="25"/>
      <c r="BB14" s="25"/>
      <c r="BC14" s="25"/>
      <c r="BD14" s="100">
        <f t="shared" si="5"/>
      </c>
      <c r="BE14" s="95">
        <v>0</v>
      </c>
      <c r="BF14" s="25"/>
      <c r="BG14" s="26"/>
      <c r="BH14" s="25"/>
      <c r="BI14" s="25"/>
    </row>
    <row r="15" spans="1:61" s="18" customFormat="1" ht="15.75">
      <c r="A15" s="4" t="s">
        <v>10</v>
      </c>
      <c r="B15" s="8">
        <f t="shared" si="0"/>
        <v>11934</v>
      </c>
      <c r="C15" s="195">
        <f t="shared" si="1"/>
        <v>0</v>
      </c>
      <c r="D15" s="567">
        <f t="shared" si="2"/>
        <v>0</v>
      </c>
      <c r="E15" s="11">
        <v>0</v>
      </c>
      <c r="F15" s="3"/>
      <c r="G15" s="1"/>
      <c r="H15" s="3"/>
      <c r="I15" s="118"/>
      <c r="J15" s="24">
        <v>10830</v>
      </c>
      <c r="K15" s="25"/>
      <c r="L15" s="1"/>
      <c r="M15" s="25"/>
      <c r="N15" s="26">
        <f t="shared" si="3"/>
      </c>
      <c r="O15" s="27">
        <v>0</v>
      </c>
      <c r="P15" s="27"/>
      <c r="Q15" s="27"/>
      <c r="R15" s="25"/>
      <c r="S15" s="25">
        <v>0</v>
      </c>
      <c r="T15" s="25"/>
      <c r="U15" s="25"/>
      <c r="V15" s="541"/>
      <c r="W15" s="111">
        <v>0</v>
      </c>
      <c r="X15" s="25"/>
      <c r="Y15" s="26"/>
      <c r="Z15" s="25"/>
      <c r="AA15" s="100"/>
      <c r="AB15" s="95">
        <v>520</v>
      </c>
      <c r="AC15" s="25"/>
      <c r="AD15" s="26"/>
      <c r="AE15" s="25"/>
      <c r="AF15" s="100"/>
      <c r="AG15" s="115">
        <v>434</v>
      </c>
      <c r="AH15" s="2"/>
      <c r="AI15" s="564"/>
      <c r="AJ15" s="2"/>
      <c r="AK15" s="29"/>
      <c r="AL15" s="25">
        <v>150</v>
      </c>
      <c r="AM15" s="25"/>
      <c r="AN15" s="25"/>
      <c r="AO15" s="234"/>
      <c r="AP15" s="111">
        <v>270</v>
      </c>
      <c r="AQ15" s="25"/>
      <c r="AR15" s="25"/>
      <c r="AS15" s="25"/>
      <c r="AT15" s="117"/>
      <c r="AU15" s="111">
        <v>0</v>
      </c>
      <c r="AV15" s="25"/>
      <c r="AW15" s="25"/>
      <c r="AX15" s="25"/>
      <c r="AY15" s="100">
        <f t="shared" si="4"/>
      </c>
      <c r="AZ15" s="111">
        <v>0</v>
      </c>
      <c r="BA15" s="25"/>
      <c r="BB15" s="25"/>
      <c r="BC15" s="25"/>
      <c r="BD15" s="100">
        <f t="shared" si="5"/>
      </c>
      <c r="BE15" s="95">
        <v>0</v>
      </c>
      <c r="BF15" s="25"/>
      <c r="BG15" s="26"/>
      <c r="BH15" s="25"/>
      <c r="BI15" s="25"/>
    </row>
    <row r="16" spans="1:61" s="18" customFormat="1" ht="15.75">
      <c r="A16" s="4" t="s">
        <v>21</v>
      </c>
      <c r="B16" s="8">
        <f t="shared" si="0"/>
        <v>15395</v>
      </c>
      <c r="C16" s="195">
        <f t="shared" si="1"/>
        <v>0</v>
      </c>
      <c r="D16" s="567">
        <f t="shared" si="2"/>
        <v>0</v>
      </c>
      <c r="E16" s="11">
        <v>0</v>
      </c>
      <c r="F16" s="3"/>
      <c r="G16" s="1"/>
      <c r="H16" s="3"/>
      <c r="I16" s="118"/>
      <c r="J16" s="24">
        <v>15395</v>
      </c>
      <c r="K16" s="25"/>
      <c r="L16" s="1"/>
      <c r="M16" s="25"/>
      <c r="N16" s="26">
        <f t="shared" si="3"/>
      </c>
      <c r="O16" s="27">
        <v>0</v>
      </c>
      <c r="P16" s="27"/>
      <c r="Q16" s="27"/>
      <c r="R16" s="25"/>
      <c r="S16" s="25">
        <v>0</v>
      </c>
      <c r="T16" s="25"/>
      <c r="U16" s="25"/>
      <c r="V16" s="541"/>
      <c r="W16" s="111">
        <v>0</v>
      </c>
      <c r="X16" s="25"/>
      <c r="Y16" s="26"/>
      <c r="Z16" s="25"/>
      <c r="AA16" s="100"/>
      <c r="AB16" s="95">
        <v>0</v>
      </c>
      <c r="AC16" s="25"/>
      <c r="AD16" s="26"/>
      <c r="AE16" s="25"/>
      <c r="AF16" s="100"/>
      <c r="AG16" s="197">
        <v>0</v>
      </c>
      <c r="AH16" s="198"/>
      <c r="AI16" s="1"/>
      <c r="AJ16" s="198"/>
      <c r="AK16" s="198"/>
      <c r="AL16" s="25">
        <v>0</v>
      </c>
      <c r="AM16" s="25"/>
      <c r="AN16" s="25"/>
      <c r="AO16" s="234"/>
      <c r="AP16" s="111">
        <v>424</v>
      </c>
      <c r="AQ16" s="25"/>
      <c r="AR16" s="25"/>
      <c r="AS16" s="25"/>
      <c r="AT16" s="117"/>
      <c r="AU16" s="111">
        <v>0</v>
      </c>
      <c r="AV16" s="25"/>
      <c r="AW16" s="25"/>
      <c r="AX16" s="25"/>
      <c r="AY16" s="100">
        <f t="shared" si="4"/>
      </c>
      <c r="AZ16" s="111">
        <v>0</v>
      </c>
      <c r="BA16" s="25"/>
      <c r="BB16" s="25"/>
      <c r="BC16" s="25"/>
      <c r="BD16" s="100">
        <f t="shared" si="5"/>
      </c>
      <c r="BE16" s="95">
        <v>0</v>
      </c>
      <c r="BF16" s="25"/>
      <c r="BG16" s="26"/>
      <c r="BH16" s="25"/>
      <c r="BI16" s="25"/>
    </row>
    <row r="17" spans="1:61" s="18" customFormat="1" ht="15.75">
      <c r="A17" s="4" t="s">
        <v>11</v>
      </c>
      <c r="B17" s="8">
        <f t="shared" si="0"/>
        <v>4489</v>
      </c>
      <c r="C17" s="195">
        <f t="shared" si="1"/>
        <v>0</v>
      </c>
      <c r="D17" s="567">
        <f t="shared" si="2"/>
        <v>0</v>
      </c>
      <c r="E17" s="11">
        <v>0</v>
      </c>
      <c r="F17" s="3"/>
      <c r="G17" s="1"/>
      <c r="H17" s="3"/>
      <c r="I17" s="118"/>
      <c r="J17" s="24">
        <v>4096</v>
      </c>
      <c r="K17" s="25"/>
      <c r="L17" s="1"/>
      <c r="M17" s="25"/>
      <c r="N17" s="26">
        <f t="shared" si="3"/>
      </c>
      <c r="O17" s="27">
        <v>0</v>
      </c>
      <c r="P17" s="27"/>
      <c r="Q17" s="27"/>
      <c r="R17" s="25"/>
      <c r="S17" s="25">
        <v>0</v>
      </c>
      <c r="T17" s="25"/>
      <c r="U17" s="25"/>
      <c r="V17" s="541"/>
      <c r="W17" s="111">
        <v>0</v>
      </c>
      <c r="X17" s="25"/>
      <c r="Y17" s="26"/>
      <c r="Z17" s="25"/>
      <c r="AA17" s="100"/>
      <c r="AB17" s="95">
        <v>130</v>
      </c>
      <c r="AC17" s="25"/>
      <c r="AD17" s="26"/>
      <c r="AE17" s="25"/>
      <c r="AF17" s="100"/>
      <c r="AG17" s="115">
        <v>263</v>
      </c>
      <c r="AH17" s="2"/>
      <c r="AI17" s="564"/>
      <c r="AJ17" s="2"/>
      <c r="AK17" s="29"/>
      <c r="AL17" s="25">
        <v>0</v>
      </c>
      <c r="AM17" s="25"/>
      <c r="AN17" s="25"/>
      <c r="AO17" s="234"/>
      <c r="AP17" s="111">
        <v>602</v>
      </c>
      <c r="AQ17" s="25"/>
      <c r="AR17" s="25"/>
      <c r="AS17" s="25"/>
      <c r="AT17" s="117">
        <f>IF(AS17&gt;0,AS17/AQ17*10,"")</f>
      </c>
      <c r="AU17" s="111">
        <v>3</v>
      </c>
      <c r="AV17" s="25"/>
      <c r="AW17" s="25"/>
      <c r="AX17" s="25"/>
      <c r="AY17" s="100">
        <f t="shared" si="4"/>
      </c>
      <c r="AZ17" s="111">
        <v>3</v>
      </c>
      <c r="BA17" s="25"/>
      <c r="BB17" s="25"/>
      <c r="BC17" s="25"/>
      <c r="BD17" s="100">
        <f t="shared" si="5"/>
      </c>
      <c r="BE17" s="95">
        <v>0</v>
      </c>
      <c r="BF17" s="25"/>
      <c r="BG17" s="26"/>
      <c r="BH17" s="25"/>
      <c r="BI17" s="25"/>
    </row>
    <row r="18" spans="1:61" s="18" customFormat="1" ht="18" customHeight="1">
      <c r="A18" s="4" t="s">
        <v>12</v>
      </c>
      <c r="B18" s="8">
        <f t="shared" si="0"/>
        <v>7835</v>
      </c>
      <c r="C18" s="195">
        <f t="shared" si="1"/>
        <v>120</v>
      </c>
      <c r="D18" s="567">
        <f t="shared" si="2"/>
        <v>1.5315890236119976</v>
      </c>
      <c r="E18" s="11">
        <v>120</v>
      </c>
      <c r="F18" s="3">
        <v>120</v>
      </c>
      <c r="G18" s="1">
        <f>F18/E18*100</f>
        <v>100</v>
      </c>
      <c r="H18" s="3">
        <v>868</v>
      </c>
      <c r="I18" s="118">
        <f>H18/F18*10</f>
        <v>72.33333333333333</v>
      </c>
      <c r="J18" s="24">
        <v>6627</v>
      </c>
      <c r="K18" s="25"/>
      <c r="L18" s="1"/>
      <c r="M18" s="25"/>
      <c r="N18" s="26">
        <f t="shared" si="3"/>
      </c>
      <c r="O18" s="27">
        <v>0</v>
      </c>
      <c r="P18" s="27"/>
      <c r="Q18" s="27"/>
      <c r="R18" s="25"/>
      <c r="S18" s="25">
        <v>0</v>
      </c>
      <c r="T18" s="25"/>
      <c r="U18" s="25"/>
      <c r="V18" s="541"/>
      <c r="W18" s="111">
        <v>0</v>
      </c>
      <c r="X18" s="25"/>
      <c r="Y18" s="26"/>
      <c r="Z18" s="25"/>
      <c r="AA18" s="100"/>
      <c r="AB18" s="95">
        <v>1011</v>
      </c>
      <c r="AC18" s="25"/>
      <c r="AD18" s="26"/>
      <c r="AE18" s="25"/>
      <c r="AF18" s="100"/>
      <c r="AG18" s="115">
        <v>0</v>
      </c>
      <c r="AH18" s="2"/>
      <c r="AI18" s="564"/>
      <c r="AJ18" s="2"/>
      <c r="AK18" s="29"/>
      <c r="AL18" s="25">
        <v>77</v>
      </c>
      <c r="AM18" s="25"/>
      <c r="AN18" s="25"/>
      <c r="AO18" s="234"/>
      <c r="AP18" s="111">
        <v>635</v>
      </c>
      <c r="AQ18" s="25">
        <v>203</v>
      </c>
      <c r="AR18" s="26">
        <f>AQ18/AP18*100</f>
        <v>31.968503937007874</v>
      </c>
      <c r="AS18" s="25">
        <v>1171</v>
      </c>
      <c r="AT18" s="100">
        <f>AS18/AQ18*10</f>
        <v>57.684729064039416</v>
      </c>
      <c r="AU18" s="111">
        <v>2</v>
      </c>
      <c r="AV18" s="25"/>
      <c r="AW18" s="25"/>
      <c r="AX18" s="25"/>
      <c r="AY18" s="100">
        <f t="shared" si="4"/>
      </c>
      <c r="AZ18" s="111">
        <v>1</v>
      </c>
      <c r="BA18" s="25"/>
      <c r="BB18" s="25"/>
      <c r="BC18" s="25"/>
      <c r="BD18" s="100">
        <f t="shared" si="5"/>
      </c>
      <c r="BE18" s="95">
        <v>3</v>
      </c>
      <c r="BF18" s="25"/>
      <c r="BG18" s="26"/>
      <c r="BH18" s="25"/>
      <c r="BI18" s="25"/>
    </row>
    <row r="19" spans="1:61" s="18" customFormat="1" ht="15.75">
      <c r="A19" s="4" t="s">
        <v>22</v>
      </c>
      <c r="B19" s="8">
        <f t="shared" si="0"/>
        <v>13880</v>
      </c>
      <c r="C19" s="195">
        <f t="shared" si="1"/>
        <v>0</v>
      </c>
      <c r="D19" s="567">
        <f t="shared" si="2"/>
        <v>0</v>
      </c>
      <c r="E19" s="11">
        <v>0</v>
      </c>
      <c r="F19" s="3"/>
      <c r="G19" s="1"/>
      <c r="H19" s="3"/>
      <c r="I19" s="118"/>
      <c r="J19" s="24">
        <v>13009</v>
      </c>
      <c r="K19" s="25"/>
      <c r="L19" s="1"/>
      <c r="M19" s="25"/>
      <c r="N19" s="26">
        <f t="shared" si="3"/>
      </c>
      <c r="O19" s="27">
        <v>0</v>
      </c>
      <c r="P19" s="27"/>
      <c r="Q19" s="27"/>
      <c r="R19" s="25"/>
      <c r="S19" s="25">
        <v>331</v>
      </c>
      <c r="T19" s="25"/>
      <c r="U19" s="25"/>
      <c r="V19" s="542">
        <f>IF(U19&gt;0,U19/T19*10,"")</f>
      </c>
      <c r="W19" s="111">
        <v>0</v>
      </c>
      <c r="X19" s="25"/>
      <c r="Y19" s="26"/>
      <c r="Z19" s="25"/>
      <c r="AA19" s="100"/>
      <c r="AB19" s="95">
        <v>393</v>
      </c>
      <c r="AC19" s="25"/>
      <c r="AD19" s="26"/>
      <c r="AE19" s="25"/>
      <c r="AF19" s="100"/>
      <c r="AG19" s="115">
        <v>0</v>
      </c>
      <c r="AH19" s="2"/>
      <c r="AI19" s="564"/>
      <c r="AJ19" s="2"/>
      <c r="AK19" s="29"/>
      <c r="AL19" s="25">
        <v>147</v>
      </c>
      <c r="AM19" s="25"/>
      <c r="AN19" s="25"/>
      <c r="AO19" s="234"/>
      <c r="AP19" s="111">
        <v>315</v>
      </c>
      <c r="AQ19" s="25"/>
      <c r="AR19" s="26"/>
      <c r="AS19" s="25"/>
      <c r="AT19" s="100"/>
      <c r="AU19" s="111">
        <v>200</v>
      </c>
      <c r="AV19" s="25"/>
      <c r="AW19" s="25"/>
      <c r="AX19" s="25"/>
      <c r="AY19" s="100">
        <f t="shared" si="4"/>
      </c>
      <c r="AZ19" s="111">
        <v>29</v>
      </c>
      <c r="BA19" s="25"/>
      <c r="BB19" s="25"/>
      <c r="BC19" s="25"/>
      <c r="BD19" s="100">
        <f t="shared" si="5"/>
      </c>
      <c r="BE19" s="95">
        <v>0</v>
      </c>
      <c r="BF19" s="25"/>
      <c r="BG19" s="26"/>
      <c r="BH19" s="25"/>
      <c r="BI19" s="25"/>
    </row>
    <row r="20" spans="1:61" s="18" customFormat="1" ht="15.75">
      <c r="A20" s="4" t="s">
        <v>23</v>
      </c>
      <c r="B20" s="8">
        <f t="shared" si="0"/>
        <v>3058</v>
      </c>
      <c r="C20" s="195">
        <f t="shared" si="1"/>
        <v>0</v>
      </c>
      <c r="D20" s="567">
        <f t="shared" si="2"/>
        <v>0</v>
      </c>
      <c r="E20" s="11">
        <v>0</v>
      </c>
      <c r="F20" s="3"/>
      <c r="G20" s="1"/>
      <c r="H20" s="3"/>
      <c r="I20" s="118"/>
      <c r="J20" s="24">
        <v>1759</v>
      </c>
      <c r="K20" s="25"/>
      <c r="L20" s="1"/>
      <c r="M20" s="25"/>
      <c r="N20" s="26">
        <f t="shared" si="3"/>
      </c>
      <c r="O20" s="27">
        <v>0</v>
      </c>
      <c r="P20" s="27"/>
      <c r="Q20" s="27"/>
      <c r="R20" s="25"/>
      <c r="S20" s="25">
        <v>285</v>
      </c>
      <c r="T20" s="25"/>
      <c r="U20" s="25"/>
      <c r="V20" s="541"/>
      <c r="W20" s="111">
        <v>1014</v>
      </c>
      <c r="X20" s="25"/>
      <c r="Y20" s="26"/>
      <c r="Z20" s="25"/>
      <c r="AA20" s="100">
        <f>IF(Z20&gt;0,Z20/X20*10,"")</f>
      </c>
      <c r="AB20" s="546">
        <v>0</v>
      </c>
      <c r="AC20" s="27"/>
      <c r="AD20" s="26"/>
      <c r="AE20" s="27"/>
      <c r="AF20" s="100"/>
      <c r="AG20" s="115">
        <v>0</v>
      </c>
      <c r="AH20" s="2"/>
      <c r="AI20" s="564"/>
      <c r="AJ20" s="2"/>
      <c r="AK20" s="29"/>
      <c r="AL20" s="25">
        <v>0</v>
      </c>
      <c r="AM20" s="25"/>
      <c r="AN20" s="25"/>
      <c r="AO20" s="234"/>
      <c r="AP20" s="111">
        <v>947</v>
      </c>
      <c r="AQ20" s="25"/>
      <c r="AR20" s="26"/>
      <c r="AS20" s="25"/>
      <c r="AT20" s="100"/>
      <c r="AU20" s="111">
        <v>0</v>
      </c>
      <c r="AV20" s="25"/>
      <c r="AW20" s="25"/>
      <c r="AX20" s="25"/>
      <c r="AY20" s="100">
        <f t="shared" si="4"/>
      </c>
      <c r="AZ20" s="111">
        <v>40</v>
      </c>
      <c r="BA20" s="25"/>
      <c r="BB20" s="25"/>
      <c r="BC20" s="25"/>
      <c r="BD20" s="100">
        <f t="shared" si="5"/>
      </c>
      <c r="BE20" s="96">
        <v>0</v>
      </c>
      <c r="BF20" s="25"/>
      <c r="BG20" s="26"/>
      <c r="BH20" s="25"/>
      <c r="BI20" s="3"/>
    </row>
    <row r="21" spans="1:61" s="18" customFormat="1" ht="15.75">
      <c r="A21" s="4" t="s">
        <v>13</v>
      </c>
      <c r="B21" s="8">
        <f t="shared" si="0"/>
        <v>4586</v>
      </c>
      <c r="C21" s="195">
        <f t="shared" si="1"/>
        <v>0</v>
      </c>
      <c r="D21" s="567">
        <f t="shared" si="2"/>
        <v>0</v>
      </c>
      <c r="E21" s="11">
        <v>0</v>
      </c>
      <c r="F21" s="3"/>
      <c r="G21" s="1"/>
      <c r="H21" s="3"/>
      <c r="I21" s="118"/>
      <c r="J21" s="24">
        <v>4586</v>
      </c>
      <c r="K21" s="25"/>
      <c r="L21" s="1"/>
      <c r="M21" s="25"/>
      <c r="N21" s="26">
        <f t="shared" si="3"/>
      </c>
      <c r="O21" s="27">
        <v>0</v>
      </c>
      <c r="P21" s="25"/>
      <c r="Q21" s="27"/>
      <c r="R21" s="25"/>
      <c r="S21" s="25">
        <v>0</v>
      </c>
      <c r="T21" s="25"/>
      <c r="U21" s="25"/>
      <c r="V21" s="541"/>
      <c r="W21" s="111">
        <v>0</v>
      </c>
      <c r="X21" s="25"/>
      <c r="Y21" s="26"/>
      <c r="Z21" s="25"/>
      <c r="AA21" s="100"/>
      <c r="AB21" s="546">
        <v>0</v>
      </c>
      <c r="AC21" s="27"/>
      <c r="AD21" s="26"/>
      <c r="AE21" s="27"/>
      <c r="AF21" s="100"/>
      <c r="AG21" s="115">
        <v>0</v>
      </c>
      <c r="AH21" s="2"/>
      <c r="AI21" s="564"/>
      <c r="AJ21" s="2"/>
      <c r="AK21" s="29"/>
      <c r="AL21" s="25">
        <v>0</v>
      </c>
      <c r="AM21" s="25"/>
      <c r="AN21" s="25"/>
      <c r="AO21" s="234"/>
      <c r="AP21" s="111">
        <v>0</v>
      </c>
      <c r="AQ21" s="25"/>
      <c r="AR21" s="26"/>
      <c r="AS21" s="25"/>
      <c r="AT21" s="100"/>
      <c r="AU21" s="111">
        <v>0</v>
      </c>
      <c r="AV21" s="25"/>
      <c r="AW21" s="25"/>
      <c r="AX21" s="25"/>
      <c r="AY21" s="100"/>
      <c r="AZ21" s="111">
        <v>0</v>
      </c>
      <c r="BA21" s="25"/>
      <c r="BB21" s="25"/>
      <c r="BC21" s="25"/>
      <c r="BD21" s="100">
        <f t="shared" si="5"/>
      </c>
      <c r="BE21" s="95">
        <v>0</v>
      </c>
      <c r="BF21" s="25"/>
      <c r="BG21" s="26"/>
      <c r="BH21" s="25"/>
      <c r="BI21" s="25"/>
    </row>
    <row r="22" spans="1:61" s="18" customFormat="1" ht="15.75">
      <c r="A22" s="4" t="s">
        <v>14</v>
      </c>
      <c r="B22" s="8">
        <f t="shared" si="0"/>
        <v>13330</v>
      </c>
      <c r="C22" s="195">
        <f t="shared" si="1"/>
        <v>131</v>
      </c>
      <c r="D22" s="567">
        <f t="shared" si="2"/>
        <v>0.9827456864216054</v>
      </c>
      <c r="E22" s="11">
        <v>0</v>
      </c>
      <c r="F22" s="3"/>
      <c r="G22" s="1"/>
      <c r="H22" s="3"/>
      <c r="I22" s="118"/>
      <c r="J22" s="24">
        <v>8021</v>
      </c>
      <c r="K22" s="25">
        <v>1</v>
      </c>
      <c r="L22" s="1">
        <f>K22/J22*100</f>
        <v>0.012467273407305822</v>
      </c>
      <c r="M22" s="25">
        <v>1.4</v>
      </c>
      <c r="N22" s="26">
        <f t="shared" si="3"/>
        <v>14</v>
      </c>
      <c r="O22" s="25">
        <v>2325</v>
      </c>
      <c r="P22" s="25"/>
      <c r="Q22" s="25"/>
      <c r="R22" s="26">
        <f>IF(Q22&gt;0,Q22/P22*10,"")</f>
      </c>
      <c r="S22" s="25">
        <v>2052</v>
      </c>
      <c r="T22" s="25"/>
      <c r="U22" s="25"/>
      <c r="V22" s="541"/>
      <c r="W22" s="111">
        <v>720</v>
      </c>
      <c r="X22" s="25">
        <v>50</v>
      </c>
      <c r="Y22" s="26">
        <f>X22/W22*100</f>
        <v>6.944444444444445</v>
      </c>
      <c r="Z22" s="25">
        <v>75</v>
      </c>
      <c r="AA22" s="100">
        <f>Z22/X22*10</f>
        <v>15</v>
      </c>
      <c r="AB22" s="546">
        <v>212</v>
      </c>
      <c r="AC22" s="27">
        <v>80</v>
      </c>
      <c r="AD22" s="26">
        <f>AC22/AB22*100</f>
        <v>37.735849056603776</v>
      </c>
      <c r="AE22" s="27">
        <v>57</v>
      </c>
      <c r="AF22" s="100">
        <f>AE22/AC22*10</f>
        <v>7.125</v>
      </c>
      <c r="AG22" s="115">
        <v>0</v>
      </c>
      <c r="AH22" s="2"/>
      <c r="AI22" s="564"/>
      <c r="AJ22" s="2"/>
      <c r="AK22" s="29"/>
      <c r="AL22" s="25">
        <v>0</v>
      </c>
      <c r="AM22" s="25"/>
      <c r="AN22" s="25"/>
      <c r="AO22" s="234"/>
      <c r="AP22" s="111">
        <v>1403</v>
      </c>
      <c r="AQ22" s="25"/>
      <c r="AR22" s="26"/>
      <c r="AS22" s="25"/>
      <c r="AT22" s="100"/>
      <c r="AU22" s="111">
        <v>3</v>
      </c>
      <c r="AV22" s="25"/>
      <c r="AW22" s="25"/>
      <c r="AX22" s="25"/>
      <c r="AY22" s="100">
        <f>IF(AX22&gt;0,AX22/AV22*10,"")</f>
      </c>
      <c r="AZ22" s="111">
        <v>42</v>
      </c>
      <c r="BA22" s="25"/>
      <c r="BB22" s="25"/>
      <c r="BC22" s="25"/>
      <c r="BD22" s="100">
        <f t="shared" si="5"/>
      </c>
      <c r="BE22" s="96">
        <v>0</v>
      </c>
      <c r="BF22" s="25"/>
      <c r="BG22" s="26"/>
      <c r="BH22" s="25"/>
      <c r="BI22" s="3">
        <f>IF(BH22&gt;0,BH22/BF22*10,"")</f>
      </c>
    </row>
    <row r="23" spans="1:61" s="18" customFormat="1" ht="15.75">
      <c r="A23" s="4" t="s">
        <v>24</v>
      </c>
      <c r="B23" s="8">
        <f t="shared" si="0"/>
        <v>21523</v>
      </c>
      <c r="C23" s="195">
        <f t="shared" si="1"/>
        <v>0</v>
      </c>
      <c r="D23" s="567">
        <f t="shared" si="2"/>
        <v>0</v>
      </c>
      <c r="E23" s="11">
        <v>0</v>
      </c>
      <c r="F23" s="3"/>
      <c r="G23" s="1"/>
      <c r="H23" s="3"/>
      <c r="I23" s="118"/>
      <c r="J23" s="24">
        <v>11085</v>
      </c>
      <c r="K23" s="25"/>
      <c r="L23" s="1"/>
      <c r="M23" s="25"/>
      <c r="N23" s="26">
        <f t="shared" si="3"/>
      </c>
      <c r="O23" s="25">
        <v>9186</v>
      </c>
      <c r="P23" s="25"/>
      <c r="Q23" s="25"/>
      <c r="R23" s="26">
        <f>IF(Q23&gt;0,Q23/P23*10,"")</f>
      </c>
      <c r="S23" s="25">
        <v>200</v>
      </c>
      <c r="T23" s="25"/>
      <c r="U23" s="25"/>
      <c r="V23" s="541">
        <f>IF(U23&gt;0,U23/T23*10,"")</f>
      </c>
      <c r="W23" s="111">
        <v>1017</v>
      </c>
      <c r="X23" s="25"/>
      <c r="Y23" s="26"/>
      <c r="Z23" s="25"/>
      <c r="AA23" s="100"/>
      <c r="AB23" s="546">
        <v>35</v>
      </c>
      <c r="AC23" s="27"/>
      <c r="AD23" s="26"/>
      <c r="AE23" s="27"/>
      <c r="AF23" s="100"/>
      <c r="AG23" s="115">
        <v>0</v>
      </c>
      <c r="AH23" s="2"/>
      <c r="AI23" s="564"/>
      <c r="AJ23" s="2"/>
      <c r="AK23" s="29"/>
      <c r="AL23" s="25">
        <v>0</v>
      </c>
      <c r="AM23" s="25"/>
      <c r="AN23" s="25"/>
      <c r="AO23" s="234"/>
      <c r="AP23" s="111">
        <v>90</v>
      </c>
      <c r="AQ23" s="25"/>
      <c r="AR23" s="26"/>
      <c r="AS23" s="25"/>
      <c r="AT23" s="100"/>
      <c r="AU23" s="111">
        <v>670</v>
      </c>
      <c r="AV23" s="25">
        <v>96</v>
      </c>
      <c r="AW23" s="26">
        <f>AV23/AU23*100</f>
        <v>14.328358208955224</v>
      </c>
      <c r="AX23" s="25">
        <v>1440</v>
      </c>
      <c r="AY23" s="100">
        <f>AX23/AV23*10</f>
        <v>150</v>
      </c>
      <c r="AZ23" s="111">
        <v>145</v>
      </c>
      <c r="BA23" s="25"/>
      <c r="BB23" s="25"/>
      <c r="BC23" s="25"/>
      <c r="BD23" s="100">
        <f t="shared" si="5"/>
      </c>
      <c r="BE23" s="96">
        <v>0</v>
      </c>
      <c r="BF23" s="25"/>
      <c r="BG23" s="26"/>
      <c r="BH23" s="25"/>
      <c r="BI23" s="3"/>
    </row>
    <row r="24" spans="1:61" s="18" customFormat="1" ht="15.75">
      <c r="A24" s="4" t="s">
        <v>15</v>
      </c>
      <c r="B24" s="8">
        <f t="shared" si="0"/>
        <v>31266</v>
      </c>
      <c r="C24" s="195">
        <f t="shared" si="1"/>
        <v>310</v>
      </c>
      <c r="D24" s="567">
        <f t="shared" si="2"/>
        <v>0.9914923559137722</v>
      </c>
      <c r="E24" s="11">
        <v>200</v>
      </c>
      <c r="F24" s="3">
        <v>200</v>
      </c>
      <c r="G24" s="1">
        <f>F24/E24*100</f>
        <v>100</v>
      </c>
      <c r="H24" s="3">
        <v>280</v>
      </c>
      <c r="I24" s="118">
        <f>H24/F24*10</f>
        <v>14</v>
      </c>
      <c r="J24" s="24">
        <v>25192</v>
      </c>
      <c r="K24" s="25"/>
      <c r="L24" s="1"/>
      <c r="M24" s="25"/>
      <c r="N24" s="26">
        <f t="shared" si="3"/>
      </c>
      <c r="O24" s="25">
        <v>1083</v>
      </c>
      <c r="P24" s="25"/>
      <c r="Q24" s="25"/>
      <c r="R24" s="26">
        <f>IF(Q24&gt;0,Q24/P24*10,"")</f>
      </c>
      <c r="S24" s="25">
        <v>3066</v>
      </c>
      <c r="T24" s="25"/>
      <c r="U24" s="25"/>
      <c r="V24" s="541">
        <f>IF(U24&gt;0,U24/T24*10,"")</f>
      </c>
      <c r="W24" s="111">
        <v>1067</v>
      </c>
      <c r="X24" s="25"/>
      <c r="Y24" s="26"/>
      <c r="Z24" s="25"/>
      <c r="AA24" s="100">
        <f>IF(Z24&gt;0,Z24/X24*10,"")</f>
      </c>
      <c r="AB24" s="546">
        <v>628</v>
      </c>
      <c r="AC24" s="27">
        <v>110</v>
      </c>
      <c r="AD24" s="26">
        <f>AC24/AB24*100</f>
        <v>17.51592356687898</v>
      </c>
      <c r="AE24" s="27">
        <v>150</v>
      </c>
      <c r="AF24" s="100">
        <f>AE24/AC24*10</f>
        <v>13.636363636363635</v>
      </c>
      <c r="AG24" s="115">
        <v>30</v>
      </c>
      <c r="AH24" s="2"/>
      <c r="AI24" s="564"/>
      <c r="AJ24" s="2"/>
      <c r="AK24" s="29"/>
      <c r="AL24" s="25">
        <v>0</v>
      </c>
      <c r="AM24" s="25"/>
      <c r="AN24" s="25"/>
      <c r="AO24" s="234"/>
      <c r="AP24" s="111">
        <v>3342</v>
      </c>
      <c r="AQ24" s="25">
        <v>10</v>
      </c>
      <c r="AR24" s="26">
        <f>AQ24/AP24*100</f>
        <v>0.2992220227408737</v>
      </c>
      <c r="AS24" s="25">
        <v>86</v>
      </c>
      <c r="AT24" s="100">
        <f>AS24/AQ24*10</f>
        <v>86</v>
      </c>
      <c r="AU24" s="111">
        <v>35</v>
      </c>
      <c r="AV24" s="25"/>
      <c r="AW24" s="25"/>
      <c r="AX24" s="25"/>
      <c r="AY24" s="100">
        <f>IF(AX24&gt;0,AX24/AV24*10,"")</f>
      </c>
      <c r="AZ24" s="111">
        <v>0</v>
      </c>
      <c r="BA24" s="25"/>
      <c r="BB24" s="25"/>
      <c r="BC24" s="25"/>
      <c r="BD24" s="100">
        <f t="shared" si="5"/>
      </c>
      <c r="BE24" s="95">
        <v>0</v>
      </c>
      <c r="BF24" s="25"/>
      <c r="BG24" s="26"/>
      <c r="BH24" s="25"/>
      <c r="BI24" s="3"/>
    </row>
    <row r="25" spans="1:61" s="18" customFormat="1" ht="16.5" thickBot="1">
      <c r="A25" s="12" t="s">
        <v>44</v>
      </c>
      <c r="B25" s="13"/>
      <c r="C25" s="199"/>
      <c r="D25" s="14"/>
      <c r="E25" s="30"/>
      <c r="F25" s="200"/>
      <c r="G25" s="201"/>
      <c r="H25" s="200"/>
      <c r="I25" s="119"/>
      <c r="J25" s="535"/>
      <c r="K25" s="92"/>
      <c r="L25" s="201"/>
      <c r="M25" s="92"/>
      <c r="N25" s="103"/>
      <c r="O25" s="92"/>
      <c r="P25" s="92"/>
      <c r="Q25" s="92"/>
      <c r="R25" s="103"/>
      <c r="S25" s="92"/>
      <c r="T25" s="92"/>
      <c r="U25" s="92"/>
      <c r="V25" s="543"/>
      <c r="W25" s="112"/>
      <c r="X25" s="92"/>
      <c r="Y25" s="26"/>
      <c r="Z25" s="92"/>
      <c r="AA25" s="101"/>
      <c r="AB25" s="547"/>
      <c r="AC25" s="107"/>
      <c r="AD25" s="107"/>
      <c r="AE25" s="107"/>
      <c r="AF25" s="119"/>
      <c r="AG25" s="350"/>
      <c r="AH25" s="351"/>
      <c r="AI25" s="351"/>
      <c r="AJ25" s="351"/>
      <c r="AK25" s="352"/>
      <c r="AL25" s="25"/>
      <c r="AM25" s="25"/>
      <c r="AN25" s="25"/>
      <c r="AO25" s="234"/>
      <c r="AP25" s="112"/>
      <c r="AQ25" s="92"/>
      <c r="AR25" s="26"/>
      <c r="AS25" s="92"/>
      <c r="AT25" s="101"/>
      <c r="AU25" s="112">
        <v>186</v>
      </c>
      <c r="AV25" s="92"/>
      <c r="AW25" s="92"/>
      <c r="AX25" s="92"/>
      <c r="AY25" s="101"/>
      <c r="AZ25" s="112">
        <v>179</v>
      </c>
      <c r="BA25" s="92">
        <v>2</v>
      </c>
      <c r="BB25" s="103">
        <f>BA25/AZ25*100</f>
        <v>1.1173184357541899</v>
      </c>
      <c r="BC25" s="92">
        <v>120</v>
      </c>
      <c r="BD25" s="101">
        <f>BC25/BA25*10</f>
        <v>600</v>
      </c>
      <c r="BE25" s="96"/>
      <c r="BF25" s="25"/>
      <c r="BG25" s="26"/>
      <c r="BH25" s="25"/>
      <c r="BI25" s="3">
        <f>IF(BH25&gt;0,BH25/BF25*10,"")</f>
      </c>
    </row>
    <row r="26" spans="1:61" s="18" customFormat="1" ht="16.5" thickBot="1">
      <c r="A26" s="31" t="s">
        <v>26</v>
      </c>
      <c r="B26" s="15">
        <f>SUM(B4:B25)</f>
        <v>261645</v>
      </c>
      <c r="C26" s="202">
        <f>SUM(C4:C25)</f>
        <v>5834</v>
      </c>
      <c r="D26" s="16">
        <f t="shared" si="2"/>
        <v>2.229738768178257</v>
      </c>
      <c r="E26" s="32">
        <f>SUM(E4:E24)</f>
        <v>3565</v>
      </c>
      <c r="F26" s="203">
        <f>SUM(F4:F24)</f>
        <v>3565</v>
      </c>
      <c r="G26" s="33">
        <f>F26/E26*100</f>
        <v>100</v>
      </c>
      <c r="H26" s="203">
        <f>SUM(H4:H24)</f>
        <v>5291</v>
      </c>
      <c r="I26" s="34">
        <f>H26/F26*10</f>
        <v>14.841514726507715</v>
      </c>
      <c r="J26" s="536">
        <f>SUM(J4:J24)</f>
        <v>213315</v>
      </c>
      <c r="K26" s="536">
        <f>SUM(K5:K24)</f>
        <v>1</v>
      </c>
      <c r="L26" s="537">
        <f>K26/J26*100</f>
        <v>0.0004687902866652603</v>
      </c>
      <c r="M26" s="536">
        <f>SUM(M5:M24)</f>
        <v>1.4</v>
      </c>
      <c r="N26" s="538">
        <f>IF(M26&gt;0,M26/K26*10,"")</f>
        <v>14</v>
      </c>
      <c r="O26" s="536">
        <f>SUM(O4:O24)</f>
        <v>12594</v>
      </c>
      <c r="P26" s="536">
        <f>SUM(P5:P24)</f>
        <v>0</v>
      </c>
      <c r="Q26" s="536">
        <f>SUM(Q5:Q24)</f>
        <v>0</v>
      </c>
      <c r="R26" s="538">
        <f>IF(Q26&gt;0,Q26/P26*10,"")</f>
      </c>
      <c r="S26" s="536">
        <f>SUM(S4:S24)</f>
        <v>8197</v>
      </c>
      <c r="T26" s="536">
        <f>SUM(T5:T24)</f>
        <v>0</v>
      </c>
      <c r="U26" s="536">
        <f>SUM(U5:U24)</f>
        <v>0</v>
      </c>
      <c r="V26" s="544">
        <f>IF(U26&gt;0,U26/T26*10,"")</f>
      </c>
      <c r="W26" s="536">
        <f>SUM(W4:W24)</f>
        <v>11658</v>
      </c>
      <c r="X26" s="536">
        <f>SUM(X5:X24)</f>
        <v>118</v>
      </c>
      <c r="Y26" s="559">
        <f>X26/W26*100</f>
        <v>1.0121804769257163</v>
      </c>
      <c r="Z26" s="536">
        <f>SUM(Z5:Z24)</f>
        <v>186</v>
      </c>
      <c r="AA26" s="539">
        <f>IF(Z26&gt;0,Z26/X26*10,"")</f>
        <v>15.76271186440678</v>
      </c>
      <c r="AB26" s="534">
        <f>SUM(AB4:AB24)</f>
        <v>7736</v>
      </c>
      <c r="AC26" s="93">
        <f>SUM(AC5:AC24)</f>
        <v>1516</v>
      </c>
      <c r="AD26" s="121">
        <f>AC26/AB26*100</f>
        <v>19.596690796277148</v>
      </c>
      <c r="AE26" s="93">
        <f>SUM(AE5:AE24)</f>
        <v>697</v>
      </c>
      <c r="AF26" s="120">
        <f>AE26/AC26*10</f>
        <v>4.597625329815304</v>
      </c>
      <c r="AG26" s="32">
        <f>SUM(AG5:AG24)</f>
        <v>4206</v>
      </c>
      <c r="AH26" s="203">
        <f>SUM(AH5:AH24)</f>
        <v>634</v>
      </c>
      <c r="AI26" s="356">
        <f>AH26/AG26*100</f>
        <v>15.073704232049453</v>
      </c>
      <c r="AJ26" s="203">
        <f>SUM(AJ5:AJ24)</f>
        <v>512</v>
      </c>
      <c r="AK26" s="354">
        <f>AJ26/AH26*10</f>
        <v>8.07570977917981</v>
      </c>
      <c r="AL26" s="35">
        <f>SUM(AL4:AL24)</f>
        <v>374</v>
      </c>
      <c r="AM26" s="36"/>
      <c r="AN26" s="36"/>
      <c r="AO26" s="238"/>
      <c r="AP26" s="113">
        <f>SUM(AP4:AP24)</f>
        <v>12146</v>
      </c>
      <c r="AQ26" s="93">
        <f>SUM(AQ4:AQ24)</f>
        <v>213</v>
      </c>
      <c r="AR26" s="121">
        <f>AQ26/AP26*100</f>
        <v>1.753663757615676</v>
      </c>
      <c r="AS26" s="93">
        <f>SUM(AS4:AS24)</f>
        <v>1257</v>
      </c>
      <c r="AT26" s="120">
        <f>AS26/AQ26*10</f>
        <v>59.01408450704225</v>
      </c>
      <c r="AU26" s="236">
        <f>SUM(AU5:AU25)</f>
        <v>1433.4</v>
      </c>
      <c r="AV26" s="204">
        <f>SUM(AV5:AV24)</f>
        <v>106</v>
      </c>
      <c r="AW26" s="108">
        <f>AV26/AU26*100</f>
        <v>7.39500488349379</v>
      </c>
      <c r="AX26" s="204">
        <f>SUM(AX5:AX24)</f>
        <v>1632</v>
      </c>
      <c r="AY26" s="102">
        <f>IF(AX26&gt;0,AX26/AV26*10,"")</f>
        <v>153.96226415094338</v>
      </c>
      <c r="AZ26" s="113">
        <f>SUM(AZ4:AZ25)</f>
        <v>1704.6</v>
      </c>
      <c r="BA26" s="93">
        <f>SUM(BA4:BA25)</f>
        <v>52</v>
      </c>
      <c r="BB26" s="94">
        <f>BA26/AZ26*100</f>
        <v>3.0505690484571164</v>
      </c>
      <c r="BC26" s="93">
        <f>SUM(BC4:BC25)</f>
        <v>1870</v>
      </c>
      <c r="BD26" s="102">
        <f>BC26/BA26*10</f>
        <v>359.6153846153846</v>
      </c>
      <c r="BE26" s="97">
        <f>SUM(BE4:BE25)</f>
        <v>3</v>
      </c>
      <c r="BF26" s="36">
        <f>SUM(BF4:BF25)</f>
        <v>0</v>
      </c>
      <c r="BG26" s="38">
        <f>BF26/BE26*100</f>
        <v>0</v>
      </c>
      <c r="BH26" s="36">
        <f>SUM(BH4:BH25)</f>
        <v>0</v>
      </c>
      <c r="BI26" s="37" t="e">
        <f>BH26/BF26*10</f>
        <v>#DIV/0!</v>
      </c>
    </row>
    <row r="27" spans="1:61" s="18" customFormat="1" ht="16.5" thickBot="1">
      <c r="A27" s="224" t="s">
        <v>16</v>
      </c>
      <c r="B27" s="225">
        <f>E27+J27+O27+S27+W27+AB27+AG27+AL27</f>
        <v>258445</v>
      </c>
      <c r="C27" s="225">
        <f>F27+K27+P27+T27+X27+AC27+AH27+AM27</f>
        <v>15048</v>
      </c>
      <c r="D27" s="226">
        <f>C27/B27*100</f>
        <v>5.822515428814641</v>
      </c>
      <c r="E27" s="227">
        <v>4563</v>
      </c>
      <c r="F27" s="228">
        <v>4563</v>
      </c>
      <c r="G27" s="229">
        <v>100</v>
      </c>
      <c r="H27" s="228">
        <v>5513</v>
      </c>
      <c r="I27" s="230">
        <v>12.081963620425158</v>
      </c>
      <c r="J27" s="353">
        <v>206908</v>
      </c>
      <c r="K27" s="232">
        <v>0</v>
      </c>
      <c r="L27" s="229">
        <v>0</v>
      </c>
      <c r="M27" s="232">
        <v>0</v>
      </c>
      <c r="N27" s="232">
        <v>0</v>
      </c>
      <c r="O27" s="232">
        <v>12560</v>
      </c>
      <c r="P27" s="232"/>
      <c r="Q27" s="232"/>
      <c r="R27" s="232"/>
      <c r="S27" s="232">
        <v>6658</v>
      </c>
      <c r="T27" s="232"/>
      <c r="U27" s="232"/>
      <c r="V27" s="545"/>
      <c r="W27" s="233">
        <v>12566</v>
      </c>
      <c r="X27" s="232">
        <v>3182</v>
      </c>
      <c r="Y27" s="232">
        <v>25.322298265159954</v>
      </c>
      <c r="Z27" s="232">
        <v>2549</v>
      </c>
      <c r="AA27" s="240">
        <v>8.01068510370836</v>
      </c>
      <c r="AB27" s="353">
        <v>8004</v>
      </c>
      <c r="AC27" s="232">
        <v>5510</v>
      </c>
      <c r="AD27" s="232">
        <v>68.84057971014492</v>
      </c>
      <c r="AE27" s="232">
        <v>3641</v>
      </c>
      <c r="AF27" s="230">
        <v>6.607985480943739</v>
      </c>
      <c r="AG27" s="353">
        <v>7186</v>
      </c>
      <c r="AH27" s="232">
        <v>1793</v>
      </c>
      <c r="AI27" s="229">
        <v>24.95129418313387</v>
      </c>
      <c r="AJ27" s="232">
        <v>900</v>
      </c>
      <c r="AK27" s="229">
        <v>5.019520356943669</v>
      </c>
      <c r="AL27" s="231">
        <v>0</v>
      </c>
      <c r="AM27" s="231"/>
      <c r="AN27" s="231"/>
      <c r="AO27" s="239"/>
      <c r="AP27" s="233">
        <v>9943</v>
      </c>
      <c r="AQ27" s="232">
        <v>518</v>
      </c>
      <c r="AR27" s="229">
        <f>AQ27/AP27*100</f>
        <v>5.209695262999095</v>
      </c>
      <c r="AS27" s="232">
        <v>2094</v>
      </c>
      <c r="AT27" s="240">
        <f>AS27/AQ27*10</f>
        <v>40.424710424710426</v>
      </c>
      <c r="AU27" s="233">
        <v>1514.8</v>
      </c>
      <c r="AV27" s="232">
        <v>0</v>
      </c>
      <c r="AW27" s="232">
        <v>0</v>
      </c>
      <c r="AX27" s="232">
        <v>0</v>
      </c>
      <c r="AY27" s="230">
        <v>0</v>
      </c>
      <c r="AZ27" s="233">
        <v>1622.2</v>
      </c>
      <c r="BA27" s="232">
        <v>89.5</v>
      </c>
      <c r="BB27" s="229">
        <v>5.517198865737887</v>
      </c>
      <c r="BC27" s="232">
        <v>1820</v>
      </c>
      <c r="BD27" s="230">
        <v>203.35195530726256</v>
      </c>
      <c r="BE27" s="98">
        <v>3</v>
      </c>
      <c r="BF27" s="39"/>
      <c r="BG27" s="40"/>
      <c r="BH27" s="39"/>
      <c r="BI27" s="39"/>
    </row>
    <row r="28" spans="10:56" ht="12.75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</row>
  </sheetData>
  <sheetProtection/>
  <mergeCells count="16">
    <mergeCell ref="A2:A3"/>
    <mergeCell ref="E2:I2"/>
    <mergeCell ref="AB2:AF2"/>
    <mergeCell ref="AG2:AK2"/>
    <mergeCell ref="J2:N2"/>
    <mergeCell ref="O2:R2"/>
    <mergeCell ref="S2:V2"/>
    <mergeCell ref="W2:AA2"/>
    <mergeCell ref="B2:D2"/>
    <mergeCell ref="B1:AC1"/>
    <mergeCell ref="AD1:AF1"/>
    <mergeCell ref="BE2:BI2"/>
    <mergeCell ref="AL2:AO2"/>
    <mergeCell ref="AP2:AT2"/>
    <mergeCell ref="AU2:AY2"/>
    <mergeCell ref="AZ2:B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629" t="s">
        <v>111</v>
      </c>
      <c r="B1" s="630"/>
      <c r="C1" s="630"/>
      <c r="D1" s="630"/>
      <c r="E1" s="630"/>
      <c r="F1" s="630"/>
      <c r="G1" s="631"/>
      <c r="H1" s="615">
        <v>43704</v>
      </c>
      <c r="I1" s="616"/>
    </row>
    <row r="2" spans="1:9" ht="19.5" thickBot="1">
      <c r="A2" s="428"/>
      <c r="F2" s="617"/>
      <c r="G2" s="617"/>
      <c r="H2" s="618"/>
      <c r="I2" s="618"/>
    </row>
    <row r="3" spans="1:12" ht="18.75">
      <c r="A3" s="619" t="s">
        <v>112</v>
      </c>
      <c r="B3" s="622" t="s">
        <v>113</v>
      </c>
      <c r="C3" s="623"/>
      <c r="D3" s="623"/>
      <c r="E3" s="623"/>
      <c r="F3" s="623"/>
      <c r="G3" s="623"/>
      <c r="H3" s="623"/>
      <c r="I3" s="624"/>
      <c r="J3" s="609" t="s">
        <v>114</v>
      </c>
      <c r="K3" s="610"/>
      <c r="L3" s="611"/>
    </row>
    <row r="4" spans="1:12" ht="19.5" thickBot="1">
      <c r="A4" s="620"/>
      <c r="B4" s="625" t="s">
        <v>115</v>
      </c>
      <c r="C4" s="626"/>
      <c r="D4" s="626"/>
      <c r="E4" s="627"/>
      <c r="F4" s="625" t="s">
        <v>116</v>
      </c>
      <c r="G4" s="626"/>
      <c r="H4" s="626"/>
      <c r="I4" s="628"/>
      <c r="J4" s="612"/>
      <c r="K4" s="613"/>
      <c r="L4" s="614"/>
    </row>
    <row r="5" spans="1:12" ht="19.5" thickBot="1">
      <c r="A5" s="621"/>
      <c r="B5" s="429" t="s">
        <v>117</v>
      </c>
      <c r="C5" s="430" t="s">
        <v>118</v>
      </c>
      <c r="D5" s="430" t="s">
        <v>119</v>
      </c>
      <c r="E5" s="431" t="s">
        <v>1</v>
      </c>
      <c r="F5" s="429" t="s">
        <v>117</v>
      </c>
      <c r="G5" s="430" t="s">
        <v>118</v>
      </c>
      <c r="H5" s="430" t="s">
        <v>119</v>
      </c>
      <c r="I5" s="432" t="s">
        <v>1</v>
      </c>
      <c r="J5" s="433" t="s">
        <v>117</v>
      </c>
      <c r="K5" s="434" t="s">
        <v>120</v>
      </c>
      <c r="L5" s="435" t="s">
        <v>1</v>
      </c>
    </row>
    <row r="6" spans="1:12" ht="18.75">
      <c r="A6" s="436" t="s">
        <v>2</v>
      </c>
      <c r="B6" s="437">
        <v>299</v>
      </c>
      <c r="C6" s="438">
        <v>299</v>
      </c>
      <c r="D6" s="438">
        <v>299</v>
      </c>
      <c r="E6" s="439">
        <f aca="true" t="shared" si="0" ref="E6:E27">D6/B6*100</f>
        <v>100</v>
      </c>
      <c r="F6" s="440"/>
      <c r="G6" s="441"/>
      <c r="H6" s="441"/>
      <c r="I6" s="442"/>
      <c r="J6" s="443">
        <v>800</v>
      </c>
      <c r="K6" s="444">
        <v>300</v>
      </c>
      <c r="L6" s="445">
        <f aca="true" t="shared" si="1" ref="L6:L27">K6/J6*100</f>
        <v>37.5</v>
      </c>
    </row>
    <row r="7" spans="1:12" ht="18.75">
      <c r="A7" s="446" t="s">
        <v>18</v>
      </c>
      <c r="B7" s="447">
        <v>2978</v>
      </c>
      <c r="C7" s="448">
        <v>2978</v>
      </c>
      <c r="D7" s="448">
        <v>2978</v>
      </c>
      <c r="E7" s="449">
        <f t="shared" si="0"/>
        <v>100</v>
      </c>
      <c r="F7" s="450">
        <v>4599</v>
      </c>
      <c r="G7" s="451">
        <v>4419</v>
      </c>
      <c r="H7" s="451">
        <v>4419</v>
      </c>
      <c r="I7" s="449">
        <f aca="true" t="shared" si="2" ref="I7:I27">H7/F7*100</f>
        <v>96.08610567514677</v>
      </c>
      <c r="J7" s="450">
        <v>4770</v>
      </c>
      <c r="K7" s="452">
        <v>2412</v>
      </c>
      <c r="L7" s="445">
        <f t="shared" si="1"/>
        <v>50.56603773584906</v>
      </c>
    </row>
    <row r="8" spans="1:12" ht="18.75">
      <c r="A8" s="446" t="s">
        <v>19</v>
      </c>
      <c r="B8" s="447">
        <v>3451</v>
      </c>
      <c r="C8" s="448">
        <v>3451</v>
      </c>
      <c r="D8" s="448">
        <v>3451</v>
      </c>
      <c r="E8" s="449">
        <f t="shared" si="0"/>
        <v>100</v>
      </c>
      <c r="F8" s="450">
        <v>2795</v>
      </c>
      <c r="G8" s="451">
        <v>2795</v>
      </c>
      <c r="H8" s="451">
        <v>2795</v>
      </c>
      <c r="I8" s="449">
        <f t="shared" si="2"/>
        <v>100</v>
      </c>
      <c r="J8" s="450">
        <v>8116</v>
      </c>
      <c r="K8" s="452">
        <v>3730</v>
      </c>
      <c r="L8" s="445">
        <f t="shared" si="1"/>
        <v>45.95860029571217</v>
      </c>
    </row>
    <row r="9" spans="1:12" ht="18.75">
      <c r="A9" s="446" t="s">
        <v>3</v>
      </c>
      <c r="B9" s="447">
        <v>3553</v>
      </c>
      <c r="C9" s="448">
        <v>3553</v>
      </c>
      <c r="D9" s="448">
        <v>3553</v>
      </c>
      <c r="E9" s="449">
        <f t="shared" si="0"/>
        <v>100</v>
      </c>
      <c r="F9" s="450">
        <v>3125</v>
      </c>
      <c r="G9" s="451">
        <v>3125</v>
      </c>
      <c r="H9" s="451">
        <v>3125</v>
      </c>
      <c r="I9" s="449">
        <f t="shared" si="2"/>
        <v>100</v>
      </c>
      <c r="J9" s="450">
        <v>8866</v>
      </c>
      <c r="K9" s="452">
        <v>4190</v>
      </c>
      <c r="L9" s="453">
        <f t="shared" si="1"/>
        <v>47.25919242048274</v>
      </c>
    </row>
    <row r="10" spans="1:12" ht="18.75">
      <c r="A10" s="446" t="s">
        <v>4</v>
      </c>
      <c r="B10" s="447">
        <v>1122</v>
      </c>
      <c r="C10" s="448">
        <v>1122</v>
      </c>
      <c r="D10" s="448">
        <v>1122</v>
      </c>
      <c r="E10" s="449">
        <f t="shared" si="0"/>
        <v>100</v>
      </c>
      <c r="F10" s="450">
        <v>376</v>
      </c>
      <c r="G10" s="451">
        <v>376</v>
      </c>
      <c r="H10" s="451">
        <v>376</v>
      </c>
      <c r="I10" s="449">
        <f t="shared" si="2"/>
        <v>100</v>
      </c>
      <c r="J10" s="450">
        <v>26996</v>
      </c>
      <c r="K10" s="452">
        <v>2460</v>
      </c>
      <c r="L10" s="453">
        <f t="shared" si="1"/>
        <v>9.11246110534894</v>
      </c>
    </row>
    <row r="11" spans="1:12" ht="18.75">
      <c r="A11" s="446" t="s">
        <v>20</v>
      </c>
      <c r="B11" s="447">
        <v>3230</v>
      </c>
      <c r="C11" s="448">
        <v>3230</v>
      </c>
      <c r="D11" s="448">
        <v>3230</v>
      </c>
      <c r="E11" s="449">
        <f t="shared" si="0"/>
        <v>100</v>
      </c>
      <c r="F11" s="450">
        <v>8426</v>
      </c>
      <c r="G11" s="451">
        <v>6200</v>
      </c>
      <c r="H11" s="451">
        <v>5580</v>
      </c>
      <c r="I11" s="449">
        <f t="shared" si="2"/>
        <v>66.22359363873724</v>
      </c>
      <c r="J11" s="450">
        <v>20955</v>
      </c>
      <c r="K11" s="452">
        <v>18100</v>
      </c>
      <c r="L11" s="453">
        <f t="shared" si="1"/>
        <v>86.37556669052732</v>
      </c>
    </row>
    <row r="12" spans="1:12" ht="18.75">
      <c r="A12" s="446" t="s">
        <v>5</v>
      </c>
      <c r="B12" s="447">
        <v>3911</v>
      </c>
      <c r="C12" s="448">
        <v>3911</v>
      </c>
      <c r="D12" s="448">
        <v>3911</v>
      </c>
      <c r="E12" s="449">
        <f t="shared" si="0"/>
        <v>100</v>
      </c>
      <c r="F12" s="450">
        <v>3792</v>
      </c>
      <c r="G12" s="568">
        <v>3500</v>
      </c>
      <c r="H12" s="568">
        <v>3500</v>
      </c>
      <c r="I12" s="449">
        <f t="shared" si="2"/>
        <v>92.29957805907173</v>
      </c>
      <c r="J12" s="450">
        <v>27225</v>
      </c>
      <c r="K12" s="452">
        <v>5650</v>
      </c>
      <c r="L12" s="453">
        <f t="shared" si="1"/>
        <v>20.752984389348025</v>
      </c>
    </row>
    <row r="13" spans="1:12" ht="18.75">
      <c r="A13" s="446" t="s">
        <v>6</v>
      </c>
      <c r="B13" s="447">
        <v>1508</v>
      </c>
      <c r="C13" s="448">
        <v>1508</v>
      </c>
      <c r="D13" s="448">
        <v>1508</v>
      </c>
      <c r="E13" s="449">
        <f t="shared" si="0"/>
        <v>100</v>
      </c>
      <c r="F13" s="450">
        <v>3091</v>
      </c>
      <c r="G13" s="451">
        <v>2424</v>
      </c>
      <c r="H13" s="451">
        <v>2424</v>
      </c>
      <c r="I13" s="449">
        <f t="shared" si="2"/>
        <v>78.42122290520867</v>
      </c>
      <c r="J13" s="450">
        <v>63973</v>
      </c>
      <c r="K13" s="452">
        <v>7400</v>
      </c>
      <c r="L13" s="453">
        <f t="shared" si="1"/>
        <v>11.56737998843262</v>
      </c>
    </row>
    <row r="14" spans="1:12" ht="18.75">
      <c r="A14" s="446" t="s">
        <v>7</v>
      </c>
      <c r="B14" s="447">
        <v>2061</v>
      </c>
      <c r="C14" s="448">
        <v>2061</v>
      </c>
      <c r="D14" s="448">
        <v>2061</v>
      </c>
      <c r="E14" s="449">
        <f t="shared" si="0"/>
        <v>100</v>
      </c>
      <c r="F14" s="450">
        <v>1083</v>
      </c>
      <c r="G14" s="451">
        <v>1083</v>
      </c>
      <c r="H14" s="451">
        <v>1083</v>
      </c>
      <c r="I14" s="449">
        <f t="shared" si="2"/>
        <v>100</v>
      </c>
      <c r="J14" s="450">
        <v>17382</v>
      </c>
      <c r="K14" s="452">
        <v>5900</v>
      </c>
      <c r="L14" s="453">
        <f t="shared" si="1"/>
        <v>33.94315959038086</v>
      </c>
    </row>
    <row r="15" spans="1:12" ht="18.75">
      <c r="A15" s="446" t="s">
        <v>8</v>
      </c>
      <c r="B15" s="447">
        <v>455</v>
      </c>
      <c r="C15" s="448">
        <v>455</v>
      </c>
      <c r="D15" s="448">
        <v>455</v>
      </c>
      <c r="E15" s="449">
        <f t="shared" si="0"/>
        <v>100</v>
      </c>
      <c r="F15" s="450">
        <v>1447</v>
      </c>
      <c r="G15" s="451">
        <v>1447</v>
      </c>
      <c r="H15" s="451">
        <v>1447</v>
      </c>
      <c r="I15" s="449">
        <f t="shared" si="2"/>
        <v>100</v>
      </c>
      <c r="J15" s="450">
        <v>18821</v>
      </c>
      <c r="K15" s="452">
        <v>5950</v>
      </c>
      <c r="L15" s="453">
        <f t="shared" si="1"/>
        <v>31.613623080601457</v>
      </c>
    </row>
    <row r="16" spans="1:12" ht="18.75">
      <c r="A16" s="446" t="s">
        <v>9</v>
      </c>
      <c r="B16" s="447">
        <v>3063</v>
      </c>
      <c r="C16" s="448">
        <v>3063</v>
      </c>
      <c r="D16" s="448">
        <v>3063</v>
      </c>
      <c r="E16" s="449">
        <f t="shared" si="0"/>
        <v>100</v>
      </c>
      <c r="F16" s="450">
        <v>920</v>
      </c>
      <c r="G16" s="451">
        <v>920</v>
      </c>
      <c r="H16" s="451">
        <v>920</v>
      </c>
      <c r="I16" s="449">
        <f t="shared" si="2"/>
        <v>100</v>
      </c>
      <c r="J16" s="450">
        <v>25319</v>
      </c>
      <c r="K16" s="452">
        <v>12385</v>
      </c>
      <c r="L16" s="453">
        <f t="shared" si="1"/>
        <v>48.91583395868715</v>
      </c>
    </row>
    <row r="17" spans="1:12" ht="18.75">
      <c r="A17" s="446" t="s">
        <v>10</v>
      </c>
      <c r="B17" s="447">
        <v>1899</v>
      </c>
      <c r="C17" s="448">
        <v>1899</v>
      </c>
      <c r="D17" s="448">
        <v>1899</v>
      </c>
      <c r="E17" s="449">
        <f t="shared" si="0"/>
        <v>100</v>
      </c>
      <c r="F17" s="450">
        <v>323</v>
      </c>
      <c r="G17" s="451">
        <v>323</v>
      </c>
      <c r="H17" s="451">
        <v>323</v>
      </c>
      <c r="I17" s="449">
        <f t="shared" si="2"/>
        <v>100</v>
      </c>
      <c r="J17" s="450">
        <v>13600</v>
      </c>
      <c r="K17" s="452">
        <v>13600</v>
      </c>
      <c r="L17" s="453">
        <f t="shared" si="1"/>
        <v>100</v>
      </c>
    </row>
    <row r="18" spans="1:12" ht="18.75">
      <c r="A18" s="446" t="s">
        <v>21</v>
      </c>
      <c r="B18" s="447">
        <v>4581</v>
      </c>
      <c r="C18" s="448">
        <v>4581</v>
      </c>
      <c r="D18" s="448">
        <v>4581</v>
      </c>
      <c r="E18" s="449">
        <f t="shared" si="0"/>
        <v>100</v>
      </c>
      <c r="F18" s="450">
        <v>6554</v>
      </c>
      <c r="G18" s="451">
        <v>820</v>
      </c>
      <c r="H18" s="451">
        <v>800</v>
      </c>
      <c r="I18" s="449">
        <f t="shared" si="2"/>
        <v>12.206286237412268</v>
      </c>
      <c r="J18" s="450">
        <v>33848</v>
      </c>
      <c r="K18" s="452">
        <v>12416</v>
      </c>
      <c r="L18" s="453">
        <f t="shared" si="1"/>
        <v>36.68163554715198</v>
      </c>
    </row>
    <row r="19" spans="1:12" ht="18.75">
      <c r="A19" s="446" t="s">
        <v>11</v>
      </c>
      <c r="B19" s="447">
        <v>2222</v>
      </c>
      <c r="C19" s="448">
        <v>2222</v>
      </c>
      <c r="D19" s="448">
        <v>2222</v>
      </c>
      <c r="E19" s="449">
        <f t="shared" si="0"/>
        <v>100</v>
      </c>
      <c r="F19" s="450">
        <v>2625</v>
      </c>
      <c r="G19" s="451">
        <v>2625</v>
      </c>
      <c r="H19" s="451">
        <v>2625</v>
      </c>
      <c r="I19" s="449">
        <f t="shared" si="2"/>
        <v>100</v>
      </c>
      <c r="J19" s="450">
        <v>15246</v>
      </c>
      <c r="K19" s="452">
        <v>3080</v>
      </c>
      <c r="L19" s="453">
        <f t="shared" si="1"/>
        <v>20.2020202020202</v>
      </c>
    </row>
    <row r="20" spans="1:12" ht="18.75">
      <c r="A20" s="446" t="s">
        <v>12</v>
      </c>
      <c r="B20" s="447">
        <v>2321</v>
      </c>
      <c r="C20" s="448">
        <v>2321</v>
      </c>
      <c r="D20" s="448">
        <v>2321</v>
      </c>
      <c r="E20" s="449">
        <f t="shared" si="0"/>
        <v>100</v>
      </c>
      <c r="F20" s="450">
        <v>2945</v>
      </c>
      <c r="G20" s="451">
        <v>2945</v>
      </c>
      <c r="H20" s="451">
        <v>2945</v>
      </c>
      <c r="I20" s="449">
        <f t="shared" si="2"/>
        <v>100</v>
      </c>
      <c r="J20" s="450">
        <v>23004</v>
      </c>
      <c r="K20" s="452">
        <v>7500</v>
      </c>
      <c r="L20" s="453">
        <f t="shared" si="1"/>
        <v>32.60302556077204</v>
      </c>
    </row>
    <row r="21" spans="1:12" ht="18.75">
      <c r="A21" s="446" t="s">
        <v>22</v>
      </c>
      <c r="B21" s="447">
        <v>1057</v>
      </c>
      <c r="C21" s="448">
        <v>1057</v>
      </c>
      <c r="D21" s="448">
        <v>1057</v>
      </c>
      <c r="E21" s="449">
        <f t="shared" si="0"/>
        <v>100</v>
      </c>
      <c r="F21" s="450">
        <v>3409</v>
      </c>
      <c r="G21" s="452">
        <v>3409</v>
      </c>
      <c r="H21" s="451">
        <v>3409</v>
      </c>
      <c r="I21" s="449">
        <f t="shared" si="2"/>
        <v>100</v>
      </c>
      <c r="J21" s="450">
        <v>50885</v>
      </c>
      <c r="K21" s="452">
        <v>17300</v>
      </c>
      <c r="L21" s="453">
        <f t="shared" si="1"/>
        <v>33.998231305885824</v>
      </c>
    </row>
    <row r="22" spans="1:12" ht="18.75">
      <c r="A22" s="446" t="s">
        <v>23</v>
      </c>
      <c r="B22" s="447">
        <v>4412</v>
      </c>
      <c r="C22" s="448">
        <v>4412</v>
      </c>
      <c r="D22" s="448">
        <v>4412</v>
      </c>
      <c r="E22" s="449">
        <f t="shared" si="0"/>
        <v>100</v>
      </c>
      <c r="F22" s="450">
        <v>2880</v>
      </c>
      <c r="G22" s="451">
        <v>1600</v>
      </c>
      <c r="H22" s="451">
        <v>1600</v>
      </c>
      <c r="I22" s="449">
        <f t="shared" si="2"/>
        <v>55.55555555555556</v>
      </c>
      <c r="J22" s="450">
        <v>21591</v>
      </c>
      <c r="K22" s="452">
        <v>13800</v>
      </c>
      <c r="L22" s="453">
        <f t="shared" si="1"/>
        <v>63.91552035570377</v>
      </c>
    </row>
    <row r="23" spans="1:12" ht="18.75">
      <c r="A23" s="446" t="s">
        <v>13</v>
      </c>
      <c r="B23" s="447">
        <v>3301</v>
      </c>
      <c r="C23" s="448">
        <v>3301</v>
      </c>
      <c r="D23" s="448">
        <v>3301</v>
      </c>
      <c r="E23" s="449">
        <f t="shared" si="0"/>
        <v>100</v>
      </c>
      <c r="F23" s="450">
        <v>883</v>
      </c>
      <c r="G23" s="451">
        <v>883</v>
      </c>
      <c r="H23" s="451">
        <v>883</v>
      </c>
      <c r="I23" s="449">
        <f t="shared" si="2"/>
        <v>100</v>
      </c>
      <c r="J23" s="450">
        <v>12126</v>
      </c>
      <c r="K23" s="452">
        <v>3737</v>
      </c>
      <c r="L23" s="453">
        <f t="shared" si="1"/>
        <v>30.818076859640442</v>
      </c>
    </row>
    <row r="24" spans="1:12" ht="18.75">
      <c r="A24" s="446" t="s">
        <v>14</v>
      </c>
      <c r="B24" s="447">
        <v>3710</v>
      </c>
      <c r="C24" s="448">
        <v>3710</v>
      </c>
      <c r="D24" s="448">
        <v>3710</v>
      </c>
      <c r="E24" s="449">
        <f t="shared" si="0"/>
        <v>100</v>
      </c>
      <c r="F24" s="450">
        <v>1551</v>
      </c>
      <c r="G24" s="451">
        <v>1551</v>
      </c>
      <c r="H24" s="451">
        <v>1551</v>
      </c>
      <c r="I24" s="449">
        <f t="shared" si="2"/>
        <v>100</v>
      </c>
      <c r="J24" s="450">
        <v>27000</v>
      </c>
      <c r="K24" s="452">
        <v>27000</v>
      </c>
      <c r="L24" s="453">
        <f t="shared" si="1"/>
        <v>100</v>
      </c>
    </row>
    <row r="25" spans="1:12" ht="18.75">
      <c r="A25" s="446" t="s">
        <v>24</v>
      </c>
      <c r="B25" s="447">
        <v>2913</v>
      </c>
      <c r="C25" s="448">
        <v>2913</v>
      </c>
      <c r="D25" s="448">
        <v>2913</v>
      </c>
      <c r="E25" s="449">
        <f t="shared" si="0"/>
        <v>100</v>
      </c>
      <c r="F25" s="450">
        <v>1376</v>
      </c>
      <c r="G25" s="451">
        <v>1376</v>
      </c>
      <c r="H25" s="451">
        <v>1376</v>
      </c>
      <c r="I25" s="449">
        <f t="shared" si="2"/>
        <v>100</v>
      </c>
      <c r="J25" s="450">
        <v>68491</v>
      </c>
      <c r="K25" s="452">
        <v>13520</v>
      </c>
      <c r="L25" s="453">
        <f t="shared" si="1"/>
        <v>19.73981983034267</v>
      </c>
    </row>
    <row r="26" spans="1:12" ht="19.5" thickBot="1">
      <c r="A26" s="454" t="s">
        <v>15</v>
      </c>
      <c r="B26" s="455">
        <v>4167</v>
      </c>
      <c r="C26" s="456">
        <v>4167</v>
      </c>
      <c r="D26" s="456">
        <v>4167</v>
      </c>
      <c r="E26" s="457">
        <f t="shared" si="0"/>
        <v>100</v>
      </c>
      <c r="F26" s="458">
        <v>3502</v>
      </c>
      <c r="G26" s="459">
        <v>3502</v>
      </c>
      <c r="H26" s="459">
        <v>3502</v>
      </c>
      <c r="I26" s="457">
        <f t="shared" si="2"/>
        <v>100</v>
      </c>
      <c r="J26" s="460">
        <v>59320.799999999996</v>
      </c>
      <c r="K26" s="461">
        <v>18935</v>
      </c>
      <c r="L26" s="453">
        <f t="shared" si="1"/>
        <v>31.91966392900973</v>
      </c>
    </row>
    <row r="27" spans="1:12" ht="19.5" thickBot="1">
      <c r="A27" s="462" t="s">
        <v>78</v>
      </c>
      <c r="B27" s="463">
        <f>SUM(B6:B26)</f>
        <v>56214</v>
      </c>
      <c r="C27" s="464">
        <f>SUM(C6:C26)</f>
        <v>56214</v>
      </c>
      <c r="D27" s="464">
        <f>SUM(D6:D26)</f>
        <v>56214</v>
      </c>
      <c r="E27" s="465">
        <f t="shared" si="0"/>
        <v>100</v>
      </c>
      <c r="F27" s="466">
        <f>SUM(F6:F26)</f>
        <v>55702</v>
      </c>
      <c r="G27" s="467">
        <f>SUM(G6:G26)</f>
        <v>45323</v>
      </c>
      <c r="H27" s="467">
        <f>SUM(H6:H26)</f>
        <v>44683</v>
      </c>
      <c r="I27" s="465">
        <f t="shared" si="2"/>
        <v>80.2179454956734</v>
      </c>
      <c r="J27" s="468">
        <f>SUM(J6:J26)</f>
        <v>548334.8</v>
      </c>
      <c r="K27" s="467">
        <f>SUM(K6:K26)</f>
        <v>199365</v>
      </c>
      <c r="L27" s="469">
        <f t="shared" si="1"/>
        <v>36.358261412553055</v>
      </c>
    </row>
    <row r="28" spans="1:12" ht="18" customHeight="1" thickBot="1">
      <c r="A28" s="470" t="s">
        <v>110</v>
      </c>
      <c r="B28" s="471">
        <v>62070</v>
      </c>
      <c r="C28" s="472">
        <v>62070</v>
      </c>
      <c r="D28" s="472">
        <v>62070</v>
      </c>
      <c r="E28" s="473">
        <v>100</v>
      </c>
      <c r="F28" s="471">
        <v>51553</v>
      </c>
      <c r="G28" s="472">
        <v>51553</v>
      </c>
      <c r="H28" s="472">
        <v>51553</v>
      </c>
      <c r="I28" s="473">
        <v>100</v>
      </c>
      <c r="J28" s="474">
        <v>489766.07</v>
      </c>
      <c r="K28" s="472">
        <v>53168</v>
      </c>
      <c r="L28" s="475">
        <v>10.855794889997178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I1">
      <selection activeCell="S21" sqref="S21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75390625" style="0" customWidth="1"/>
  </cols>
  <sheetData>
    <row r="1" spans="1:26" ht="15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</row>
    <row r="2" spans="1:26" ht="33.75" customHeight="1">
      <c r="A2" s="379"/>
      <c r="B2" s="638" t="s">
        <v>100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79"/>
      <c r="Y2" s="379"/>
      <c r="Z2" s="379"/>
    </row>
    <row r="3" spans="1:24" ht="19.5" customHeight="1" thickBot="1">
      <c r="A3" s="381"/>
      <c r="B3" s="382"/>
      <c r="C3" s="382"/>
      <c r="D3" s="382"/>
      <c r="E3" s="382"/>
      <c r="F3" s="632"/>
      <c r="G3" s="632"/>
      <c r="H3" s="382"/>
      <c r="I3" s="383"/>
      <c r="L3" s="382"/>
      <c r="M3" s="379"/>
      <c r="N3" s="633">
        <v>43704</v>
      </c>
      <c r="O3" s="634"/>
      <c r="P3" s="634"/>
      <c r="Q3" s="384"/>
      <c r="R3" s="385"/>
      <c r="S3" s="386"/>
      <c r="T3" s="381"/>
      <c r="U3" s="381"/>
      <c r="V3" s="379"/>
      <c r="W3" s="379"/>
      <c r="X3" s="387"/>
    </row>
    <row r="4" spans="1:26" ht="16.5" customHeight="1" thickBot="1">
      <c r="A4" s="640" t="s">
        <v>17</v>
      </c>
      <c r="B4" s="641" t="s">
        <v>101</v>
      </c>
      <c r="C4" s="641"/>
      <c r="D4" s="641"/>
      <c r="E4" s="641"/>
      <c r="F4" s="641"/>
      <c r="G4" s="642" t="s">
        <v>102</v>
      </c>
      <c r="H4" s="642"/>
      <c r="I4" s="642"/>
      <c r="J4" s="642"/>
      <c r="K4" s="642"/>
      <c r="L4" s="635" t="s">
        <v>103</v>
      </c>
      <c r="M4" s="636"/>
      <c r="N4" s="636"/>
      <c r="O4" s="636"/>
      <c r="P4" s="637"/>
      <c r="Q4" s="635" t="s">
        <v>104</v>
      </c>
      <c r="R4" s="636"/>
      <c r="S4" s="636"/>
      <c r="T4" s="636"/>
      <c r="U4" s="637"/>
      <c r="V4" s="635" t="s">
        <v>105</v>
      </c>
      <c r="W4" s="636"/>
      <c r="X4" s="636"/>
      <c r="Y4" s="636"/>
      <c r="Z4" s="637"/>
    </row>
    <row r="5" spans="1:26" ht="32.25" thickBot="1">
      <c r="A5" s="640"/>
      <c r="B5" s="388" t="s">
        <v>106</v>
      </c>
      <c r="C5" s="389" t="s">
        <v>107</v>
      </c>
      <c r="D5" s="389" t="s">
        <v>108</v>
      </c>
      <c r="E5" s="390" t="s">
        <v>109</v>
      </c>
      <c r="F5" s="391" t="s">
        <v>1</v>
      </c>
      <c r="G5" s="388" t="s">
        <v>106</v>
      </c>
      <c r="H5" s="390" t="s">
        <v>107</v>
      </c>
      <c r="I5" s="389" t="s">
        <v>108</v>
      </c>
      <c r="J5" s="390" t="s">
        <v>109</v>
      </c>
      <c r="K5" s="391" t="s">
        <v>1</v>
      </c>
      <c r="L5" s="388" t="s">
        <v>106</v>
      </c>
      <c r="M5" s="389" t="s">
        <v>107</v>
      </c>
      <c r="N5" s="389" t="s">
        <v>108</v>
      </c>
      <c r="O5" s="390" t="s">
        <v>109</v>
      </c>
      <c r="P5" s="391" t="s">
        <v>1</v>
      </c>
      <c r="Q5" s="388" t="s">
        <v>106</v>
      </c>
      <c r="R5" s="390" t="s">
        <v>107</v>
      </c>
      <c r="S5" s="389" t="s">
        <v>108</v>
      </c>
      <c r="T5" s="389" t="s">
        <v>109</v>
      </c>
      <c r="U5" s="391" t="s">
        <v>1</v>
      </c>
      <c r="V5" s="388" t="s">
        <v>106</v>
      </c>
      <c r="W5" s="390" t="s">
        <v>107</v>
      </c>
      <c r="X5" s="389" t="s">
        <v>108</v>
      </c>
      <c r="Y5" s="389" t="s">
        <v>109</v>
      </c>
      <c r="Z5" s="391" t="s">
        <v>1</v>
      </c>
    </row>
    <row r="6" spans="1:26" ht="15.75">
      <c r="A6" s="560" t="s">
        <v>2</v>
      </c>
      <c r="B6" s="392">
        <v>415</v>
      </c>
      <c r="C6" s="392">
        <v>2</v>
      </c>
      <c r="D6" s="393">
        <v>298</v>
      </c>
      <c r="E6" s="393">
        <f aca="true" t="shared" si="0" ref="E6:E27">C6+D6</f>
        <v>300</v>
      </c>
      <c r="F6" s="394">
        <f>E6/B6*100</f>
        <v>72.28915662650603</v>
      </c>
      <c r="G6" s="392">
        <v>0</v>
      </c>
      <c r="H6" s="392">
        <v>0</v>
      </c>
      <c r="I6" s="395">
        <v>0</v>
      </c>
      <c r="J6" s="393">
        <f aca="true" t="shared" si="1" ref="J6:J26">H6+I6</f>
        <v>0</v>
      </c>
      <c r="K6" s="396">
        <v>0</v>
      </c>
      <c r="L6" s="392">
        <v>0</v>
      </c>
      <c r="M6" s="392">
        <v>0</v>
      </c>
      <c r="N6" s="395">
        <v>0</v>
      </c>
      <c r="O6" s="393">
        <f aca="true" t="shared" si="2" ref="O6:O26">M6+N6</f>
        <v>0</v>
      </c>
      <c r="P6" s="396">
        <v>0</v>
      </c>
      <c r="Q6" s="397">
        <v>0</v>
      </c>
      <c r="R6" s="398">
        <v>0</v>
      </c>
      <c r="S6" s="395">
        <v>0</v>
      </c>
      <c r="T6" s="393">
        <f>R6+S6</f>
        <v>0</v>
      </c>
      <c r="U6" s="396">
        <v>0</v>
      </c>
      <c r="V6" s="397">
        <v>132</v>
      </c>
      <c r="W6" s="392">
        <v>0</v>
      </c>
      <c r="X6" s="399">
        <v>0</v>
      </c>
      <c r="Y6" s="400">
        <f aca="true" t="shared" si="3" ref="Y6:Y26">W6+X6</f>
        <v>0</v>
      </c>
      <c r="Z6" s="396">
        <f>Y6/V6*100</f>
        <v>0</v>
      </c>
    </row>
    <row r="7" spans="1:26" ht="15.75">
      <c r="A7" s="401" t="s">
        <v>18</v>
      </c>
      <c r="B7" s="392">
        <v>3000</v>
      </c>
      <c r="C7" s="392">
        <v>0</v>
      </c>
      <c r="D7" s="399">
        <v>1890</v>
      </c>
      <c r="E7" s="400">
        <f t="shared" si="0"/>
        <v>1890</v>
      </c>
      <c r="F7" s="396">
        <f aca="true" t="shared" si="4" ref="F7:F27">(E7*100)/B7</f>
        <v>63</v>
      </c>
      <c r="G7" s="392">
        <v>5000</v>
      </c>
      <c r="H7" s="392">
        <v>0</v>
      </c>
      <c r="I7" s="399">
        <v>1150</v>
      </c>
      <c r="J7" s="393">
        <f t="shared" si="1"/>
        <v>1150</v>
      </c>
      <c r="K7" s="396">
        <f>(J7*100)/G7</f>
        <v>23</v>
      </c>
      <c r="L7" s="392">
        <v>1500</v>
      </c>
      <c r="M7" s="392">
        <v>0</v>
      </c>
      <c r="N7" s="399">
        <v>1209</v>
      </c>
      <c r="O7" s="393">
        <f t="shared" si="2"/>
        <v>1209</v>
      </c>
      <c r="P7" s="396">
        <f aca="true" t="shared" si="5" ref="P7:P27">(O7*100)/L7</f>
        <v>80.6</v>
      </c>
      <c r="Q7" s="397">
        <v>4500</v>
      </c>
      <c r="R7" s="398">
        <v>0</v>
      </c>
      <c r="S7" s="399">
        <v>1975</v>
      </c>
      <c r="T7" s="393">
        <f>R7+S7</f>
        <v>1975</v>
      </c>
      <c r="U7" s="396">
        <v>0</v>
      </c>
      <c r="V7" s="397">
        <v>4500</v>
      </c>
      <c r="W7" s="392">
        <v>0</v>
      </c>
      <c r="X7" s="399">
        <v>96</v>
      </c>
      <c r="Y7" s="400">
        <f t="shared" si="3"/>
        <v>96</v>
      </c>
      <c r="Z7" s="396">
        <f aca="true" t="shared" si="6" ref="Z7:Z27">(Y7*100)/V7</f>
        <v>2.1333333333333333</v>
      </c>
    </row>
    <row r="8" spans="1:26" ht="15.75">
      <c r="A8" s="401" t="s">
        <v>19</v>
      </c>
      <c r="B8" s="392">
        <v>1800</v>
      </c>
      <c r="C8" s="392">
        <v>260</v>
      </c>
      <c r="D8" s="399">
        <v>1930</v>
      </c>
      <c r="E8" s="400">
        <f t="shared" si="0"/>
        <v>2190</v>
      </c>
      <c r="F8" s="396">
        <f t="shared" si="4"/>
        <v>121.66666666666667</v>
      </c>
      <c r="G8" s="392">
        <v>8600</v>
      </c>
      <c r="H8" s="392">
        <v>2000</v>
      </c>
      <c r="I8" s="399">
        <v>7280</v>
      </c>
      <c r="J8" s="393">
        <f t="shared" si="1"/>
        <v>9280</v>
      </c>
      <c r="K8" s="396">
        <f>(J8*100)/G8</f>
        <v>107.90697674418605</v>
      </c>
      <c r="L8" s="392">
        <v>1700</v>
      </c>
      <c r="M8" s="392">
        <v>50</v>
      </c>
      <c r="N8" s="399">
        <v>1700</v>
      </c>
      <c r="O8" s="393">
        <f t="shared" si="2"/>
        <v>1750</v>
      </c>
      <c r="P8" s="396">
        <f t="shared" si="5"/>
        <v>102.94117647058823</v>
      </c>
      <c r="Q8" s="397">
        <v>2800</v>
      </c>
      <c r="R8" s="398">
        <v>1050</v>
      </c>
      <c r="S8" s="399"/>
      <c r="T8" s="393">
        <f>R8+S8</f>
        <v>1050</v>
      </c>
      <c r="U8" s="396">
        <f>(T8*100)/Q8</f>
        <v>37.5</v>
      </c>
      <c r="V8" s="397">
        <v>3990</v>
      </c>
      <c r="W8" s="392">
        <v>800</v>
      </c>
      <c r="X8" s="399">
        <v>3990</v>
      </c>
      <c r="Y8" s="400">
        <f t="shared" si="3"/>
        <v>4790</v>
      </c>
      <c r="Z8" s="396">
        <f t="shared" si="6"/>
        <v>120.0501253132832</v>
      </c>
    </row>
    <row r="9" spans="1:26" ht="15.75">
      <c r="A9" s="401" t="s">
        <v>3</v>
      </c>
      <c r="B9" s="392">
        <v>1230</v>
      </c>
      <c r="C9" s="392">
        <v>0</v>
      </c>
      <c r="D9" s="399">
        <v>1406</v>
      </c>
      <c r="E9" s="400">
        <f t="shared" si="0"/>
        <v>1406</v>
      </c>
      <c r="F9" s="396">
        <f t="shared" si="4"/>
        <v>114.3089430894309</v>
      </c>
      <c r="G9" s="392">
        <v>157</v>
      </c>
      <c r="H9" s="392">
        <v>0</v>
      </c>
      <c r="I9" s="399">
        <v>710</v>
      </c>
      <c r="J9" s="393">
        <f t="shared" si="1"/>
        <v>710</v>
      </c>
      <c r="K9" s="396">
        <f>(J9*100)/G9</f>
        <v>452.22929936305735</v>
      </c>
      <c r="L9" s="392">
        <v>120</v>
      </c>
      <c r="M9" s="392">
        <v>0</v>
      </c>
      <c r="N9" s="399">
        <v>120</v>
      </c>
      <c r="O9" s="393">
        <f t="shared" si="2"/>
        <v>120</v>
      </c>
      <c r="P9" s="396">
        <f t="shared" si="5"/>
        <v>100</v>
      </c>
      <c r="Q9" s="397">
        <v>0</v>
      </c>
      <c r="R9" s="398">
        <v>0</v>
      </c>
      <c r="S9" s="399"/>
      <c r="T9" s="393">
        <f>R9+S9</f>
        <v>0</v>
      </c>
      <c r="U9" s="396">
        <v>0</v>
      </c>
      <c r="V9" s="397">
        <v>593</v>
      </c>
      <c r="W9" s="392">
        <v>0</v>
      </c>
      <c r="X9" s="399">
        <v>360</v>
      </c>
      <c r="Y9" s="400">
        <f t="shared" si="3"/>
        <v>360</v>
      </c>
      <c r="Z9" s="396">
        <f t="shared" si="6"/>
        <v>60.70826306913997</v>
      </c>
    </row>
    <row r="10" spans="1:26" ht="15.75">
      <c r="A10" s="401" t="s">
        <v>4</v>
      </c>
      <c r="B10" s="392">
        <v>3700</v>
      </c>
      <c r="C10" s="392">
        <v>0</v>
      </c>
      <c r="D10" s="399">
        <v>3500</v>
      </c>
      <c r="E10" s="400">
        <f t="shared" si="0"/>
        <v>3500</v>
      </c>
      <c r="F10" s="396">
        <f t="shared" si="4"/>
        <v>94.5945945945946</v>
      </c>
      <c r="G10" s="392">
        <v>0</v>
      </c>
      <c r="H10" s="392">
        <v>0</v>
      </c>
      <c r="I10" s="399">
        <v>0</v>
      </c>
      <c r="J10" s="393">
        <f t="shared" si="1"/>
        <v>0</v>
      </c>
      <c r="K10" s="396">
        <v>0</v>
      </c>
      <c r="L10" s="392">
        <v>1600</v>
      </c>
      <c r="M10" s="392">
        <v>0</v>
      </c>
      <c r="N10" s="399"/>
      <c r="O10" s="393">
        <f t="shared" si="2"/>
        <v>0</v>
      </c>
      <c r="P10" s="396">
        <f t="shared" si="5"/>
        <v>0</v>
      </c>
      <c r="Q10" s="397">
        <v>0</v>
      </c>
      <c r="R10" s="398">
        <v>0</v>
      </c>
      <c r="S10" s="399"/>
      <c r="T10" s="393">
        <v>0</v>
      </c>
      <c r="U10" s="396">
        <v>0</v>
      </c>
      <c r="V10" s="397">
        <v>1650</v>
      </c>
      <c r="W10" s="392">
        <v>200</v>
      </c>
      <c r="X10" s="399"/>
      <c r="Y10" s="400">
        <f t="shared" si="3"/>
        <v>200</v>
      </c>
      <c r="Z10" s="396">
        <f t="shared" si="6"/>
        <v>12.121212121212121</v>
      </c>
    </row>
    <row r="11" spans="1:26" ht="15.75">
      <c r="A11" s="401" t="s">
        <v>20</v>
      </c>
      <c r="B11" s="392">
        <v>1241</v>
      </c>
      <c r="C11" s="392">
        <v>0</v>
      </c>
      <c r="D11" s="399">
        <v>3100</v>
      </c>
      <c r="E11" s="400">
        <f t="shared" si="0"/>
        <v>3100</v>
      </c>
      <c r="F11" s="396">
        <f t="shared" si="4"/>
        <v>249.79854955680904</v>
      </c>
      <c r="G11" s="392">
        <v>1896</v>
      </c>
      <c r="H11" s="392">
        <v>1100</v>
      </c>
      <c r="I11" s="399">
        <v>1300</v>
      </c>
      <c r="J11" s="393">
        <f t="shared" si="1"/>
        <v>2400</v>
      </c>
      <c r="K11" s="396">
        <f>(J11*100)/G11</f>
        <v>126.58227848101266</v>
      </c>
      <c r="L11" s="392">
        <v>1173</v>
      </c>
      <c r="M11" s="392">
        <v>350</v>
      </c>
      <c r="N11" s="399">
        <v>280</v>
      </c>
      <c r="O11" s="393">
        <f t="shared" si="2"/>
        <v>630</v>
      </c>
      <c r="P11" s="396">
        <f t="shared" si="5"/>
        <v>53.70843989769821</v>
      </c>
      <c r="Q11" s="397">
        <v>6554</v>
      </c>
      <c r="R11" s="398">
        <v>1100</v>
      </c>
      <c r="S11" s="399"/>
      <c r="T11" s="393">
        <f aca="true" t="shared" si="7" ref="T11:T26">R11+S11</f>
        <v>1100</v>
      </c>
      <c r="U11" s="396">
        <f>(T11*100)/Q11</f>
        <v>16.783643576441868</v>
      </c>
      <c r="V11" s="397">
        <v>1949</v>
      </c>
      <c r="W11" s="392">
        <v>405</v>
      </c>
      <c r="X11" s="399">
        <v>650</v>
      </c>
      <c r="Y11" s="400">
        <f t="shared" si="3"/>
        <v>1055</v>
      </c>
      <c r="Z11" s="396">
        <f t="shared" si="6"/>
        <v>54.13032324268856</v>
      </c>
    </row>
    <row r="12" spans="1:26" ht="15.75">
      <c r="A12" s="401" t="s">
        <v>5</v>
      </c>
      <c r="B12" s="392">
        <v>990</v>
      </c>
      <c r="C12" s="392">
        <v>169</v>
      </c>
      <c r="D12" s="399">
        <v>1252</v>
      </c>
      <c r="E12" s="400">
        <f t="shared" si="0"/>
        <v>1421</v>
      </c>
      <c r="F12" s="396">
        <f t="shared" si="4"/>
        <v>143.53535353535352</v>
      </c>
      <c r="G12" s="392">
        <v>1850</v>
      </c>
      <c r="H12" s="392">
        <v>812</v>
      </c>
      <c r="I12" s="399">
        <v>1670</v>
      </c>
      <c r="J12" s="393">
        <f t="shared" si="1"/>
        <v>2482</v>
      </c>
      <c r="K12" s="396">
        <f>(J12*100)/G12</f>
        <v>134.16216216216216</v>
      </c>
      <c r="L12" s="392">
        <v>1180</v>
      </c>
      <c r="M12" s="392">
        <v>200</v>
      </c>
      <c r="N12" s="399">
        <v>600</v>
      </c>
      <c r="O12" s="393">
        <f t="shared" si="2"/>
        <v>800</v>
      </c>
      <c r="P12" s="396">
        <f t="shared" si="5"/>
        <v>67.79661016949153</v>
      </c>
      <c r="Q12" s="397">
        <v>1500</v>
      </c>
      <c r="R12" s="398">
        <v>760</v>
      </c>
      <c r="S12" s="399"/>
      <c r="T12" s="393">
        <f t="shared" si="7"/>
        <v>760</v>
      </c>
      <c r="U12" s="396">
        <f>(T12*100)/Q12</f>
        <v>50.666666666666664</v>
      </c>
      <c r="V12" s="397">
        <v>2400</v>
      </c>
      <c r="W12" s="392">
        <v>312</v>
      </c>
      <c r="X12" s="399">
        <v>1791</v>
      </c>
      <c r="Y12" s="400">
        <f t="shared" si="3"/>
        <v>2103</v>
      </c>
      <c r="Z12" s="396">
        <f t="shared" si="6"/>
        <v>87.625</v>
      </c>
    </row>
    <row r="13" spans="1:26" ht="15.75">
      <c r="A13" s="401" t="s">
        <v>6</v>
      </c>
      <c r="B13" s="392">
        <v>1190</v>
      </c>
      <c r="C13" s="392">
        <v>0</v>
      </c>
      <c r="D13" s="399">
        <v>1503</v>
      </c>
      <c r="E13" s="400">
        <f t="shared" si="0"/>
        <v>1503</v>
      </c>
      <c r="F13" s="396">
        <f t="shared" si="4"/>
        <v>126.30252100840336</v>
      </c>
      <c r="G13" s="392">
        <v>11700</v>
      </c>
      <c r="H13" s="392">
        <v>0</v>
      </c>
      <c r="I13" s="399">
        <v>14029</v>
      </c>
      <c r="J13" s="393">
        <f t="shared" si="1"/>
        <v>14029</v>
      </c>
      <c r="K13" s="396">
        <f>(J13*100)/G13</f>
        <v>119.90598290598291</v>
      </c>
      <c r="L13" s="392">
        <v>3258</v>
      </c>
      <c r="M13" s="392">
        <v>0</v>
      </c>
      <c r="N13" s="399"/>
      <c r="O13" s="393">
        <f t="shared" si="2"/>
        <v>0</v>
      </c>
      <c r="P13" s="396">
        <f t="shared" si="5"/>
        <v>0</v>
      </c>
      <c r="Q13" s="397">
        <v>29155</v>
      </c>
      <c r="R13" s="398">
        <v>0</v>
      </c>
      <c r="S13" s="399"/>
      <c r="T13" s="393">
        <f t="shared" si="7"/>
        <v>0</v>
      </c>
      <c r="U13" s="396">
        <f>(T13*100)/Q13</f>
        <v>0</v>
      </c>
      <c r="V13" s="397">
        <v>18350</v>
      </c>
      <c r="W13" s="392">
        <v>0</v>
      </c>
      <c r="X13" s="399"/>
      <c r="Y13" s="400">
        <f t="shared" si="3"/>
        <v>0</v>
      </c>
      <c r="Z13" s="396">
        <f t="shared" si="6"/>
        <v>0</v>
      </c>
    </row>
    <row r="14" spans="1:26" ht="15.75">
      <c r="A14" s="401" t="s">
        <v>7</v>
      </c>
      <c r="B14" s="392">
        <v>1115</v>
      </c>
      <c r="C14" s="392">
        <v>0</v>
      </c>
      <c r="D14" s="399">
        <v>1116</v>
      </c>
      <c r="E14" s="400">
        <f t="shared" si="0"/>
        <v>1116</v>
      </c>
      <c r="F14" s="396">
        <f t="shared" si="4"/>
        <v>100.08968609865471</v>
      </c>
      <c r="G14" s="392">
        <v>0</v>
      </c>
      <c r="H14" s="392">
        <v>0</v>
      </c>
      <c r="I14" s="399">
        <v>0</v>
      </c>
      <c r="J14" s="393">
        <f t="shared" si="1"/>
        <v>0</v>
      </c>
      <c r="K14" s="396">
        <v>0</v>
      </c>
      <c r="L14" s="392">
        <v>1070</v>
      </c>
      <c r="M14" s="392">
        <v>0</v>
      </c>
      <c r="N14" s="399"/>
      <c r="O14" s="393">
        <f t="shared" si="2"/>
        <v>0</v>
      </c>
      <c r="P14" s="396">
        <f t="shared" si="5"/>
        <v>0</v>
      </c>
      <c r="Q14" s="397">
        <v>0</v>
      </c>
      <c r="R14" s="398">
        <v>0</v>
      </c>
      <c r="S14" s="399"/>
      <c r="T14" s="393">
        <f t="shared" si="7"/>
        <v>0</v>
      </c>
      <c r="U14" s="396">
        <v>0</v>
      </c>
      <c r="V14" s="397">
        <v>1337</v>
      </c>
      <c r="W14" s="392">
        <v>832</v>
      </c>
      <c r="X14" s="399"/>
      <c r="Y14" s="400">
        <f t="shared" si="3"/>
        <v>832</v>
      </c>
      <c r="Z14" s="396">
        <f t="shared" si="6"/>
        <v>62.228870605833954</v>
      </c>
    </row>
    <row r="15" spans="1:26" ht="15.75">
      <c r="A15" s="401" t="s">
        <v>8</v>
      </c>
      <c r="B15" s="392">
        <v>818</v>
      </c>
      <c r="C15" s="392">
        <v>0</v>
      </c>
      <c r="D15" s="399">
        <v>1188</v>
      </c>
      <c r="E15" s="400">
        <f t="shared" si="0"/>
        <v>1188</v>
      </c>
      <c r="F15" s="396">
        <f t="shared" si="4"/>
        <v>145.23227383863082</v>
      </c>
      <c r="G15" s="392">
        <v>2028</v>
      </c>
      <c r="H15" s="392">
        <v>1500</v>
      </c>
      <c r="I15" s="399">
        <v>540</v>
      </c>
      <c r="J15" s="393">
        <f t="shared" si="1"/>
        <v>2040</v>
      </c>
      <c r="K15" s="396">
        <f aca="true" t="shared" si="8" ref="K15:K22">(J15*100)/G15</f>
        <v>100.59171597633136</v>
      </c>
      <c r="L15" s="392">
        <v>1227</v>
      </c>
      <c r="M15" s="392">
        <v>0</v>
      </c>
      <c r="N15" s="399">
        <v>1100</v>
      </c>
      <c r="O15" s="393">
        <f t="shared" si="2"/>
        <v>1100</v>
      </c>
      <c r="P15" s="396">
        <f t="shared" si="5"/>
        <v>89.64955175224124</v>
      </c>
      <c r="Q15" s="397">
        <v>2437</v>
      </c>
      <c r="R15" s="398">
        <v>100</v>
      </c>
      <c r="S15" s="399"/>
      <c r="T15" s="393">
        <f t="shared" si="7"/>
        <v>100</v>
      </c>
      <c r="U15" s="396">
        <f aca="true" t="shared" si="9" ref="U15:U22">(T15*100)/Q15</f>
        <v>4.1034058268362745</v>
      </c>
      <c r="V15" s="397">
        <v>1031</v>
      </c>
      <c r="W15" s="392">
        <v>50</v>
      </c>
      <c r="X15" s="399">
        <v>720</v>
      </c>
      <c r="Y15" s="400">
        <f t="shared" si="3"/>
        <v>770</v>
      </c>
      <c r="Z15" s="396">
        <f t="shared" si="6"/>
        <v>74.68477206595539</v>
      </c>
    </row>
    <row r="16" spans="1:26" ht="15.75">
      <c r="A16" s="401" t="s">
        <v>9</v>
      </c>
      <c r="B16" s="392">
        <v>1080</v>
      </c>
      <c r="C16" s="392">
        <v>140</v>
      </c>
      <c r="D16" s="399">
        <v>1381</v>
      </c>
      <c r="E16" s="400">
        <f t="shared" si="0"/>
        <v>1521</v>
      </c>
      <c r="F16" s="396">
        <f t="shared" si="4"/>
        <v>140.83333333333334</v>
      </c>
      <c r="G16" s="392">
        <v>10800</v>
      </c>
      <c r="H16" s="392">
        <v>8300</v>
      </c>
      <c r="I16" s="399">
        <v>6500</v>
      </c>
      <c r="J16" s="393">
        <f t="shared" si="1"/>
        <v>14800</v>
      </c>
      <c r="K16" s="396">
        <f t="shared" si="8"/>
        <v>137.03703703703704</v>
      </c>
      <c r="L16" s="392">
        <v>2310</v>
      </c>
      <c r="M16" s="392">
        <v>520</v>
      </c>
      <c r="N16" s="399">
        <v>3170</v>
      </c>
      <c r="O16" s="393">
        <f t="shared" si="2"/>
        <v>3690</v>
      </c>
      <c r="P16" s="396">
        <f t="shared" si="5"/>
        <v>159.74025974025975</v>
      </c>
      <c r="Q16" s="397">
        <v>12800</v>
      </c>
      <c r="R16" s="398">
        <v>7800</v>
      </c>
      <c r="S16" s="399"/>
      <c r="T16" s="393">
        <f t="shared" si="7"/>
        <v>7800</v>
      </c>
      <c r="U16" s="396">
        <f t="shared" si="9"/>
        <v>60.9375</v>
      </c>
      <c r="V16" s="397">
        <v>3565</v>
      </c>
      <c r="W16" s="392">
        <v>1110</v>
      </c>
      <c r="X16" s="399">
        <v>2530</v>
      </c>
      <c r="Y16" s="400">
        <f t="shared" si="3"/>
        <v>3640</v>
      </c>
      <c r="Z16" s="396">
        <f t="shared" si="6"/>
        <v>102.10378681626929</v>
      </c>
    </row>
    <row r="17" spans="1:26" ht="15.75">
      <c r="A17" s="401" t="s">
        <v>10</v>
      </c>
      <c r="B17" s="392">
        <v>1700</v>
      </c>
      <c r="C17" s="392">
        <v>0</v>
      </c>
      <c r="D17" s="399">
        <v>1750</v>
      </c>
      <c r="E17" s="400">
        <f t="shared" si="0"/>
        <v>1750</v>
      </c>
      <c r="F17" s="396">
        <f t="shared" si="4"/>
        <v>102.94117647058823</v>
      </c>
      <c r="G17" s="392">
        <v>1200</v>
      </c>
      <c r="H17" s="392">
        <v>0</v>
      </c>
      <c r="I17" s="399">
        <v>1200</v>
      </c>
      <c r="J17" s="393">
        <f t="shared" si="1"/>
        <v>1200</v>
      </c>
      <c r="K17" s="396">
        <f t="shared" si="8"/>
        <v>100</v>
      </c>
      <c r="L17" s="392">
        <v>1052</v>
      </c>
      <c r="M17" s="392">
        <v>0</v>
      </c>
      <c r="N17" s="399">
        <v>300</v>
      </c>
      <c r="O17" s="393">
        <f t="shared" si="2"/>
        <v>300</v>
      </c>
      <c r="P17" s="396">
        <f t="shared" si="5"/>
        <v>28.517110266159698</v>
      </c>
      <c r="Q17" s="397">
        <v>905</v>
      </c>
      <c r="R17" s="398">
        <v>0</v>
      </c>
      <c r="S17" s="399"/>
      <c r="T17" s="393">
        <f t="shared" si="7"/>
        <v>0</v>
      </c>
      <c r="U17" s="396">
        <f t="shared" si="9"/>
        <v>0</v>
      </c>
      <c r="V17" s="397">
        <v>1472</v>
      </c>
      <c r="W17" s="392">
        <v>142</v>
      </c>
      <c r="X17" s="399"/>
      <c r="Y17" s="400">
        <f t="shared" si="3"/>
        <v>142</v>
      </c>
      <c r="Z17" s="396">
        <f t="shared" si="6"/>
        <v>9.646739130434783</v>
      </c>
    </row>
    <row r="18" spans="1:26" ht="15.75">
      <c r="A18" s="401" t="s">
        <v>21</v>
      </c>
      <c r="B18" s="392">
        <v>2730</v>
      </c>
      <c r="C18" s="392">
        <v>482</v>
      </c>
      <c r="D18" s="399">
        <v>2443</v>
      </c>
      <c r="E18" s="400">
        <f t="shared" si="0"/>
        <v>2925</v>
      </c>
      <c r="F18" s="396">
        <f t="shared" si="4"/>
        <v>107.14285714285714</v>
      </c>
      <c r="G18" s="392">
        <v>4000</v>
      </c>
      <c r="H18" s="392">
        <v>0</v>
      </c>
      <c r="I18" s="399">
        <v>4044</v>
      </c>
      <c r="J18" s="393">
        <f t="shared" si="1"/>
        <v>4044</v>
      </c>
      <c r="K18" s="396">
        <f t="shared" si="8"/>
        <v>101.1</v>
      </c>
      <c r="L18" s="392">
        <v>3330</v>
      </c>
      <c r="M18" s="392">
        <v>475</v>
      </c>
      <c r="N18" s="399">
        <v>770</v>
      </c>
      <c r="O18" s="393">
        <f t="shared" si="2"/>
        <v>1245</v>
      </c>
      <c r="P18" s="396">
        <f t="shared" si="5"/>
        <v>37.387387387387385</v>
      </c>
      <c r="Q18" s="397">
        <v>7700</v>
      </c>
      <c r="R18" s="398">
        <v>0</v>
      </c>
      <c r="S18" s="399"/>
      <c r="T18" s="393">
        <f t="shared" si="7"/>
        <v>0</v>
      </c>
      <c r="U18" s="396">
        <f t="shared" si="9"/>
        <v>0</v>
      </c>
      <c r="V18" s="397">
        <v>3510</v>
      </c>
      <c r="W18" s="392">
        <v>560</v>
      </c>
      <c r="X18" s="399">
        <v>132</v>
      </c>
      <c r="Y18" s="400">
        <f t="shared" si="3"/>
        <v>692</v>
      </c>
      <c r="Z18" s="396">
        <f t="shared" si="6"/>
        <v>19.715099715099715</v>
      </c>
    </row>
    <row r="19" spans="1:26" ht="15.75">
      <c r="A19" s="401" t="s">
        <v>11</v>
      </c>
      <c r="B19" s="392">
        <v>1605</v>
      </c>
      <c r="C19" s="392">
        <v>141</v>
      </c>
      <c r="D19" s="399">
        <v>1686</v>
      </c>
      <c r="E19" s="400">
        <f t="shared" si="0"/>
        <v>1827</v>
      </c>
      <c r="F19" s="396">
        <f t="shared" si="4"/>
        <v>113.83177570093459</v>
      </c>
      <c r="G19" s="392">
        <v>7120</v>
      </c>
      <c r="H19" s="392">
        <v>360</v>
      </c>
      <c r="I19" s="399">
        <v>8692</v>
      </c>
      <c r="J19" s="393">
        <f t="shared" si="1"/>
        <v>9052</v>
      </c>
      <c r="K19" s="396">
        <f t="shared" si="8"/>
        <v>127.13483146067416</v>
      </c>
      <c r="L19" s="392">
        <v>1580</v>
      </c>
      <c r="M19" s="392">
        <v>1056</v>
      </c>
      <c r="N19" s="399">
        <v>974</v>
      </c>
      <c r="O19" s="393">
        <f t="shared" si="2"/>
        <v>2030</v>
      </c>
      <c r="P19" s="396">
        <f t="shared" si="5"/>
        <v>128.48101265822785</v>
      </c>
      <c r="Q19" s="397">
        <v>6590</v>
      </c>
      <c r="R19" s="398">
        <v>0</v>
      </c>
      <c r="S19" s="399"/>
      <c r="T19" s="393">
        <f t="shared" si="7"/>
        <v>0</v>
      </c>
      <c r="U19" s="396">
        <f t="shared" si="9"/>
        <v>0</v>
      </c>
      <c r="V19" s="397">
        <v>2565</v>
      </c>
      <c r="W19" s="392">
        <v>208</v>
      </c>
      <c r="X19" s="399">
        <v>421</v>
      </c>
      <c r="Y19" s="400">
        <f t="shared" si="3"/>
        <v>629</v>
      </c>
      <c r="Z19" s="396">
        <f t="shared" si="6"/>
        <v>24.522417153996102</v>
      </c>
    </row>
    <row r="20" spans="1:26" ht="15.75">
      <c r="A20" s="401" t="s">
        <v>12</v>
      </c>
      <c r="B20" s="392">
        <v>1705</v>
      </c>
      <c r="C20" s="392">
        <v>204</v>
      </c>
      <c r="D20" s="399">
        <v>2213</v>
      </c>
      <c r="E20" s="400">
        <f t="shared" si="0"/>
        <v>2417</v>
      </c>
      <c r="F20" s="396">
        <f t="shared" si="4"/>
        <v>141.75953079178885</v>
      </c>
      <c r="G20" s="392">
        <v>4656</v>
      </c>
      <c r="H20" s="392">
        <v>614</v>
      </c>
      <c r="I20" s="399">
        <v>3044</v>
      </c>
      <c r="J20" s="393">
        <f t="shared" si="1"/>
        <v>3658</v>
      </c>
      <c r="K20" s="396">
        <f t="shared" si="8"/>
        <v>78.56529209621993</v>
      </c>
      <c r="L20" s="392">
        <v>2991</v>
      </c>
      <c r="M20" s="392">
        <v>376</v>
      </c>
      <c r="N20" s="399">
        <v>400</v>
      </c>
      <c r="O20" s="393">
        <f t="shared" si="2"/>
        <v>776</v>
      </c>
      <c r="P20" s="396">
        <f t="shared" si="5"/>
        <v>25.944500167168172</v>
      </c>
      <c r="Q20" s="397">
        <v>4400</v>
      </c>
      <c r="R20" s="398">
        <v>150</v>
      </c>
      <c r="S20" s="399">
        <v>1171</v>
      </c>
      <c r="T20" s="393">
        <f t="shared" si="7"/>
        <v>1321</v>
      </c>
      <c r="U20" s="396">
        <f t="shared" si="9"/>
        <v>30.022727272727273</v>
      </c>
      <c r="V20" s="397">
        <v>2664</v>
      </c>
      <c r="W20" s="392">
        <v>155</v>
      </c>
      <c r="X20" s="399"/>
      <c r="Y20" s="400">
        <f t="shared" si="3"/>
        <v>155</v>
      </c>
      <c r="Z20" s="396">
        <f t="shared" si="6"/>
        <v>5.818318318318318</v>
      </c>
    </row>
    <row r="21" spans="1:26" ht="15.75">
      <c r="A21" s="401" t="s">
        <v>22</v>
      </c>
      <c r="B21" s="402">
        <v>3013</v>
      </c>
      <c r="C21" s="392">
        <v>11</v>
      </c>
      <c r="D21" s="399">
        <v>3929</v>
      </c>
      <c r="E21" s="400">
        <f t="shared" si="0"/>
        <v>3940</v>
      </c>
      <c r="F21" s="396">
        <f t="shared" si="4"/>
        <v>130.76667772983737</v>
      </c>
      <c r="G21" s="392">
        <v>5700</v>
      </c>
      <c r="H21" s="392">
        <v>2536</v>
      </c>
      <c r="I21" s="399">
        <v>5664</v>
      </c>
      <c r="J21" s="393">
        <f t="shared" si="1"/>
        <v>8200</v>
      </c>
      <c r="K21" s="396">
        <f t="shared" si="8"/>
        <v>143.859649122807</v>
      </c>
      <c r="L21" s="392">
        <v>2026</v>
      </c>
      <c r="M21" s="392">
        <v>163</v>
      </c>
      <c r="N21" s="399">
        <v>1950</v>
      </c>
      <c r="O21" s="393">
        <f t="shared" si="2"/>
        <v>2113</v>
      </c>
      <c r="P21" s="396">
        <f t="shared" si="5"/>
        <v>104.29417571569596</v>
      </c>
      <c r="Q21" s="397">
        <v>6460</v>
      </c>
      <c r="R21" s="398">
        <v>1732</v>
      </c>
      <c r="S21" s="399"/>
      <c r="T21" s="393">
        <f t="shared" si="7"/>
        <v>1732</v>
      </c>
      <c r="U21" s="396">
        <f t="shared" si="9"/>
        <v>26.811145510835914</v>
      </c>
      <c r="V21" s="397">
        <v>2200</v>
      </c>
      <c r="W21" s="392">
        <v>56</v>
      </c>
      <c r="X21" s="399"/>
      <c r="Y21" s="400">
        <f t="shared" si="3"/>
        <v>56</v>
      </c>
      <c r="Z21" s="396">
        <f t="shared" si="6"/>
        <v>2.5454545454545454</v>
      </c>
    </row>
    <row r="22" spans="1:26" ht="15.75">
      <c r="A22" s="401" t="s">
        <v>23</v>
      </c>
      <c r="B22" s="392">
        <v>1257</v>
      </c>
      <c r="C22" s="392">
        <v>283</v>
      </c>
      <c r="D22" s="399">
        <v>2058</v>
      </c>
      <c r="E22" s="400">
        <f t="shared" si="0"/>
        <v>2341</v>
      </c>
      <c r="F22" s="396">
        <f t="shared" si="4"/>
        <v>186.23707239459029</v>
      </c>
      <c r="G22" s="392">
        <v>10757</v>
      </c>
      <c r="H22" s="392">
        <v>6478</v>
      </c>
      <c r="I22" s="399">
        <v>7829</v>
      </c>
      <c r="J22" s="393">
        <f t="shared" si="1"/>
        <v>14307</v>
      </c>
      <c r="K22" s="396">
        <f t="shared" si="8"/>
        <v>133.00176629171702</v>
      </c>
      <c r="L22" s="392">
        <v>746</v>
      </c>
      <c r="M22" s="392">
        <v>54</v>
      </c>
      <c r="N22" s="399"/>
      <c r="O22" s="393">
        <f t="shared" si="2"/>
        <v>54</v>
      </c>
      <c r="P22" s="396">
        <f t="shared" si="5"/>
        <v>7.238605898123325</v>
      </c>
      <c r="Q22" s="397">
        <v>14437</v>
      </c>
      <c r="R22" s="398">
        <v>4685</v>
      </c>
      <c r="S22" s="399"/>
      <c r="T22" s="393">
        <f t="shared" si="7"/>
        <v>4685</v>
      </c>
      <c r="U22" s="396">
        <f t="shared" si="9"/>
        <v>32.45134030615779</v>
      </c>
      <c r="V22" s="397">
        <v>2567</v>
      </c>
      <c r="W22" s="392">
        <v>313</v>
      </c>
      <c r="X22" s="399"/>
      <c r="Y22" s="400">
        <f t="shared" si="3"/>
        <v>313</v>
      </c>
      <c r="Z22" s="396">
        <f t="shared" si="6"/>
        <v>12.193221659524736</v>
      </c>
    </row>
    <row r="23" spans="1:26" ht="15.75">
      <c r="A23" s="401" t="s">
        <v>13</v>
      </c>
      <c r="B23" s="392">
        <v>2340</v>
      </c>
      <c r="C23" s="392">
        <v>0</v>
      </c>
      <c r="D23" s="399">
        <v>2410</v>
      </c>
      <c r="E23" s="400">
        <f t="shared" si="0"/>
        <v>2410</v>
      </c>
      <c r="F23" s="396">
        <f t="shared" si="4"/>
        <v>102.99145299145299</v>
      </c>
      <c r="G23" s="392">
        <v>0</v>
      </c>
      <c r="H23" s="392">
        <v>0</v>
      </c>
      <c r="I23" s="399">
        <v>0</v>
      </c>
      <c r="J23" s="393">
        <f t="shared" si="1"/>
        <v>0</v>
      </c>
      <c r="K23" s="396">
        <v>0</v>
      </c>
      <c r="L23" s="392">
        <v>1700</v>
      </c>
      <c r="M23" s="392">
        <v>0</v>
      </c>
      <c r="N23" s="399">
        <v>1301</v>
      </c>
      <c r="O23" s="393">
        <f t="shared" si="2"/>
        <v>1301</v>
      </c>
      <c r="P23" s="396">
        <f t="shared" si="5"/>
        <v>76.52941176470588</v>
      </c>
      <c r="Q23" s="397">
        <v>0</v>
      </c>
      <c r="R23" s="398">
        <v>0</v>
      </c>
      <c r="S23" s="399"/>
      <c r="T23" s="393">
        <f t="shared" si="7"/>
        <v>0</v>
      </c>
      <c r="U23" s="396">
        <v>0</v>
      </c>
      <c r="V23" s="397">
        <v>1872</v>
      </c>
      <c r="W23" s="392">
        <v>150</v>
      </c>
      <c r="X23" s="399">
        <v>1722</v>
      </c>
      <c r="Y23" s="400">
        <f t="shared" si="3"/>
        <v>1872</v>
      </c>
      <c r="Z23" s="396">
        <f t="shared" si="6"/>
        <v>100</v>
      </c>
    </row>
    <row r="24" spans="1:26" ht="15.75">
      <c r="A24" s="401" t="s">
        <v>14</v>
      </c>
      <c r="B24" s="392">
        <v>2000</v>
      </c>
      <c r="C24" s="392">
        <v>0</v>
      </c>
      <c r="D24" s="399">
        <v>3557</v>
      </c>
      <c r="E24" s="400">
        <f t="shared" si="0"/>
        <v>3557</v>
      </c>
      <c r="F24" s="396">
        <f t="shared" si="4"/>
        <v>177.85</v>
      </c>
      <c r="G24" s="392">
        <v>4000</v>
      </c>
      <c r="H24" s="392">
        <v>555</v>
      </c>
      <c r="I24" s="399">
        <v>5344</v>
      </c>
      <c r="J24" s="393">
        <f t="shared" si="1"/>
        <v>5899</v>
      </c>
      <c r="K24" s="396">
        <f>(J24*100)/G24</f>
        <v>147.475</v>
      </c>
      <c r="L24" s="392">
        <v>500</v>
      </c>
      <c r="M24" s="392">
        <v>200</v>
      </c>
      <c r="N24" s="399">
        <v>300</v>
      </c>
      <c r="O24" s="393">
        <f t="shared" si="2"/>
        <v>500</v>
      </c>
      <c r="P24" s="396">
        <f t="shared" si="5"/>
        <v>100</v>
      </c>
      <c r="Q24" s="397">
        <v>10000</v>
      </c>
      <c r="R24" s="398">
        <v>5000</v>
      </c>
      <c r="S24" s="399"/>
      <c r="T24" s="393">
        <f t="shared" si="7"/>
        <v>5000</v>
      </c>
      <c r="U24" s="396">
        <f>(T24*100)/Q24</f>
        <v>50</v>
      </c>
      <c r="V24" s="397">
        <v>41300</v>
      </c>
      <c r="W24" s="392">
        <v>0</v>
      </c>
      <c r="X24" s="399">
        <v>15000</v>
      </c>
      <c r="Y24" s="400">
        <f t="shared" si="3"/>
        <v>15000</v>
      </c>
      <c r="Z24" s="396">
        <f t="shared" si="6"/>
        <v>36.31961259079903</v>
      </c>
    </row>
    <row r="25" spans="1:26" ht="15.75">
      <c r="A25" s="401" t="s">
        <v>24</v>
      </c>
      <c r="B25" s="403">
        <v>1257</v>
      </c>
      <c r="C25" s="392">
        <v>283</v>
      </c>
      <c r="D25" s="399">
        <v>1315</v>
      </c>
      <c r="E25" s="400">
        <f t="shared" si="0"/>
        <v>1598</v>
      </c>
      <c r="F25" s="396">
        <f t="shared" si="4"/>
        <v>127.12808273667463</v>
      </c>
      <c r="G25" s="392">
        <v>1784</v>
      </c>
      <c r="H25" s="392">
        <v>0</v>
      </c>
      <c r="I25" s="399">
        <v>1330</v>
      </c>
      <c r="J25" s="393">
        <f t="shared" si="1"/>
        <v>1330</v>
      </c>
      <c r="K25" s="396">
        <f>(J25*100)/G25</f>
        <v>74.55156950672645</v>
      </c>
      <c r="L25" s="392">
        <v>1682</v>
      </c>
      <c r="M25" s="392">
        <v>0</v>
      </c>
      <c r="N25" s="399"/>
      <c r="O25" s="393">
        <f t="shared" si="2"/>
        <v>0</v>
      </c>
      <c r="P25" s="396">
        <f t="shared" si="5"/>
        <v>0</v>
      </c>
      <c r="Q25" s="404">
        <v>0</v>
      </c>
      <c r="R25" s="405">
        <v>0</v>
      </c>
      <c r="S25" s="406"/>
      <c r="T25" s="407">
        <f t="shared" si="7"/>
        <v>0</v>
      </c>
      <c r="U25" s="408"/>
      <c r="V25" s="404">
        <v>2567</v>
      </c>
      <c r="W25" s="403">
        <v>313</v>
      </c>
      <c r="X25" s="406"/>
      <c r="Y25" s="409">
        <f t="shared" si="3"/>
        <v>313</v>
      </c>
      <c r="Z25" s="408">
        <f t="shared" si="6"/>
        <v>12.193221659524736</v>
      </c>
    </row>
    <row r="26" spans="1:26" ht="15.75">
      <c r="A26" s="410" t="s">
        <v>15</v>
      </c>
      <c r="B26" s="392">
        <v>6845</v>
      </c>
      <c r="C26" s="392">
        <v>1472</v>
      </c>
      <c r="D26" s="411">
        <v>3727</v>
      </c>
      <c r="E26" s="412">
        <f t="shared" si="0"/>
        <v>5199</v>
      </c>
      <c r="F26" s="413">
        <f t="shared" si="4"/>
        <v>75.95325054784514</v>
      </c>
      <c r="G26" s="392">
        <v>15436</v>
      </c>
      <c r="H26" s="392">
        <v>11617</v>
      </c>
      <c r="I26" s="411">
        <v>19140</v>
      </c>
      <c r="J26" s="393">
        <f t="shared" si="1"/>
        <v>30757</v>
      </c>
      <c r="K26" s="413">
        <f>(J26*100)/G26</f>
        <v>199.25498833894792</v>
      </c>
      <c r="L26" s="392">
        <v>6845</v>
      </c>
      <c r="M26" s="392">
        <v>2294</v>
      </c>
      <c r="N26" s="411">
        <v>2150</v>
      </c>
      <c r="O26" s="393">
        <f t="shared" si="2"/>
        <v>4444</v>
      </c>
      <c r="P26" s="413">
        <f t="shared" si="5"/>
        <v>64.92330168005844</v>
      </c>
      <c r="Q26" s="397">
        <v>43447</v>
      </c>
      <c r="R26" s="398">
        <v>9406</v>
      </c>
      <c r="S26" s="414">
        <v>95</v>
      </c>
      <c r="T26" s="393">
        <f t="shared" si="7"/>
        <v>9501</v>
      </c>
      <c r="U26" s="413">
        <f>(T26*100)/Q26</f>
        <v>21.868023108615095</v>
      </c>
      <c r="V26" s="397">
        <v>19300</v>
      </c>
      <c r="W26" s="392">
        <v>3178</v>
      </c>
      <c r="X26" s="399">
        <v>6000</v>
      </c>
      <c r="Y26" s="400">
        <f t="shared" si="3"/>
        <v>9178</v>
      </c>
      <c r="Z26" s="396">
        <f t="shared" si="6"/>
        <v>47.55440414507772</v>
      </c>
    </row>
    <row r="27" spans="1:26" ht="16.5" thickBot="1">
      <c r="A27" s="415" t="s">
        <v>26</v>
      </c>
      <c r="B27" s="416">
        <f>SUM(B6:B26)</f>
        <v>41031</v>
      </c>
      <c r="C27" s="417">
        <f>SUM(C6:C26)</f>
        <v>3447</v>
      </c>
      <c r="D27" s="417">
        <f>SUM(D6:D26)</f>
        <v>43652</v>
      </c>
      <c r="E27" s="417">
        <f t="shared" si="0"/>
        <v>47099</v>
      </c>
      <c r="F27" s="418">
        <f t="shared" si="4"/>
        <v>114.78881821062124</v>
      </c>
      <c r="G27" s="416">
        <f>SUM(G6:G26)</f>
        <v>96684</v>
      </c>
      <c r="H27" s="417">
        <f>SUM(H6:H26)</f>
        <v>35872</v>
      </c>
      <c r="I27" s="417">
        <f>SUM(I6:I26)</f>
        <v>89466</v>
      </c>
      <c r="J27" s="417">
        <f>SUM(H27,I27)</f>
        <v>125338</v>
      </c>
      <c r="K27" s="418">
        <f>(J27*100)/G27</f>
        <v>129.63675478879648</v>
      </c>
      <c r="L27" s="416">
        <f>SUM(L6:L26)</f>
        <v>37590</v>
      </c>
      <c r="M27" s="417">
        <f>SUM(M6:M26)</f>
        <v>5738</v>
      </c>
      <c r="N27" s="417">
        <f>SUM(N6:N26)</f>
        <v>16324</v>
      </c>
      <c r="O27" s="417">
        <f>N27+M27</f>
        <v>22062</v>
      </c>
      <c r="P27" s="418">
        <f t="shared" si="5"/>
        <v>58.691141260973666</v>
      </c>
      <c r="Q27" s="416">
        <f>SUM(Q6:Q26)</f>
        <v>153685</v>
      </c>
      <c r="R27" s="417">
        <f>SUM(R6:R26)</f>
        <v>31783</v>
      </c>
      <c r="S27" s="417">
        <f>SUM(S6:S26)</f>
        <v>3241</v>
      </c>
      <c r="T27" s="417">
        <f>S27+R27</f>
        <v>35024</v>
      </c>
      <c r="U27" s="418">
        <f>(T27*100)/Q27</f>
        <v>22.789471971890556</v>
      </c>
      <c r="V27" s="416">
        <f>SUM(V6:V26)</f>
        <v>119514</v>
      </c>
      <c r="W27" s="417">
        <f>SUM(W6:W26)</f>
        <v>8784</v>
      </c>
      <c r="X27" s="417">
        <f>SUM(X6:X26)</f>
        <v>33412</v>
      </c>
      <c r="Y27" s="417">
        <f>X27+W27</f>
        <v>42196</v>
      </c>
      <c r="Z27" s="418">
        <f t="shared" si="6"/>
        <v>35.306323945311846</v>
      </c>
    </row>
    <row r="28" spans="1:26" ht="16.5" thickBot="1">
      <c r="A28" s="419" t="s">
        <v>110</v>
      </c>
      <c r="B28" s="420">
        <v>43252</v>
      </c>
      <c r="C28" s="421">
        <v>5014.4</v>
      </c>
      <c r="D28" s="421">
        <v>44296</v>
      </c>
      <c r="E28" s="421">
        <v>49310.4</v>
      </c>
      <c r="F28" s="422">
        <v>114.0072135392583</v>
      </c>
      <c r="G28" s="420">
        <v>97751</v>
      </c>
      <c r="H28" s="421">
        <v>34591.3</v>
      </c>
      <c r="I28" s="421">
        <v>111071</v>
      </c>
      <c r="J28" s="421">
        <v>145662.3</v>
      </c>
      <c r="K28" s="422">
        <v>149.01361622898997</v>
      </c>
      <c r="L28" s="423">
        <v>40690</v>
      </c>
      <c r="M28" s="424">
        <v>8167.7</v>
      </c>
      <c r="N28" s="425">
        <v>26847</v>
      </c>
      <c r="O28" s="421">
        <v>35014.7</v>
      </c>
      <c r="P28" s="422">
        <v>86.05234701400835</v>
      </c>
      <c r="Q28" s="426">
        <v>158665</v>
      </c>
      <c r="R28" s="421">
        <v>37438</v>
      </c>
      <c r="S28" s="425">
        <v>1923</v>
      </c>
      <c r="T28" s="421">
        <v>39361</v>
      </c>
      <c r="U28" s="427">
        <v>24.807613525352156</v>
      </c>
      <c r="V28" s="420">
        <v>144608</v>
      </c>
      <c r="W28" s="421">
        <v>14104.5</v>
      </c>
      <c r="X28" s="425">
        <v>0</v>
      </c>
      <c r="Y28" s="421">
        <v>14104.5</v>
      </c>
      <c r="Z28" s="427">
        <v>9.753609758796193</v>
      </c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75390625" style="242" customWidth="1"/>
    <col min="2" max="2" width="10.375" style="242" bestFit="1" customWidth="1"/>
    <col min="3" max="3" width="8.625" style="242" customWidth="1"/>
    <col min="4" max="4" width="6.00390625" style="242" customWidth="1"/>
    <col min="5" max="5" width="8.625" style="242" customWidth="1"/>
    <col min="6" max="6" width="7.875" style="242" customWidth="1"/>
    <col min="7" max="7" width="5.625" style="242" customWidth="1"/>
    <col min="8" max="8" width="8.625" style="242" customWidth="1"/>
    <col min="9" max="9" width="7.75390625" style="242" customWidth="1"/>
    <col min="10" max="10" width="6.625" style="242" customWidth="1"/>
    <col min="11" max="11" width="7.00390625" style="242" customWidth="1"/>
    <col min="12" max="12" width="6.125" style="242" customWidth="1"/>
    <col min="13" max="13" width="5.875" style="242" customWidth="1"/>
    <col min="14" max="14" width="8.375" style="242" customWidth="1"/>
    <col min="15" max="15" width="6.125" style="242" customWidth="1"/>
    <col min="16" max="16" width="5.875" style="242" customWidth="1"/>
    <col min="17" max="18" width="9.125" style="242" hidden="1" customWidth="1"/>
    <col min="19" max="19" width="6.625" style="242" hidden="1" customWidth="1"/>
    <col min="20" max="20" width="6.875" style="242" customWidth="1"/>
    <col min="21" max="21" width="6.625" style="242" customWidth="1"/>
    <col min="22" max="22" width="5.75390625" style="242" customWidth="1"/>
    <col min="23" max="16384" width="9.125" style="242" customWidth="1"/>
  </cols>
  <sheetData>
    <row r="1" spans="1:16" ht="18.75">
      <c r="A1" s="646" t="s">
        <v>84</v>
      </c>
      <c r="B1" s="646"/>
      <c r="C1" s="646"/>
      <c r="D1" s="646"/>
      <c r="E1" s="646"/>
      <c r="F1" s="646"/>
      <c r="G1" s="646"/>
      <c r="H1" s="646"/>
      <c r="I1" s="646"/>
      <c r="J1" s="646"/>
      <c r="K1" s="241"/>
      <c r="L1" s="241"/>
      <c r="M1" s="241"/>
      <c r="N1" s="647">
        <v>43704</v>
      </c>
      <c r="O1" s="648"/>
      <c r="P1" s="648"/>
    </row>
    <row r="2" spans="1:16" ht="16.5" thickBot="1">
      <c r="A2" s="243"/>
      <c r="B2" s="243"/>
      <c r="C2" s="243"/>
      <c r="D2" s="243"/>
      <c r="E2" s="244"/>
      <c r="F2" s="243"/>
      <c r="G2" s="243"/>
      <c r="H2" s="243"/>
      <c r="I2" s="243"/>
      <c r="J2" s="243"/>
      <c r="K2" s="243"/>
      <c r="L2" s="243"/>
      <c r="M2" s="243"/>
      <c r="N2" s="245"/>
      <c r="O2" s="245"/>
      <c r="P2" s="245"/>
    </row>
    <row r="3" spans="1:22" ht="27" customHeight="1">
      <c r="A3" s="649" t="s">
        <v>17</v>
      </c>
      <c r="B3" s="651" t="s">
        <v>85</v>
      </c>
      <c r="C3" s="652"/>
      <c r="D3" s="653"/>
      <c r="E3" s="643" t="s">
        <v>46</v>
      </c>
      <c r="F3" s="644"/>
      <c r="G3" s="645"/>
      <c r="H3" s="654" t="s">
        <v>47</v>
      </c>
      <c r="I3" s="644"/>
      <c r="J3" s="655"/>
      <c r="K3" s="643" t="s">
        <v>86</v>
      </c>
      <c r="L3" s="644"/>
      <c r="M3" s="645"/>
      <c r="N3" s="643" t="s">
        <v>27</v>
      </c>
      <c r="O3" s="644"/>
      <c r="P3" s="645"/>
      <c r="Q3" s="643" t="s">
        <v>87</v>
      </c>
      <c r="R3" s="644"/>
      <c r="S3" s="645"/>
      <c r="T3" s="643" t="s">
        <v>87</v>
      </c>
      <c r="U3" s="644"/>
      <c r="V3" s="645"/>
    </row>
    <row r="4" spans="1:22" ht="80.25" customHeight="1" thickBot="1">
      <c r="A4" s="650"/>
      <c r="B4" s="274" t="s">
        <v>88</v>
      </c>
      <c r="C4" s="256" t="s">
        <v>89</v>
      </c>
      <c r="D4" s="257" t="s">
        <v>1</v>
      </c>
      <c r="E4" s="274" t="s">
        <v>88</v>
      </c>
      <c r="F4" s="256" t="s">
        <v>89</v>
      </c>
      <c r="G4" s="257" t="s">
        <v>1</v>
      </c>
      <c r="H4" s="272" t="s">
        <v>88</v>
      </c>
      <c r="I4" s="256" t="s">
        <v>89</v>
      </c>
      <c r="J4" s="295" t="s">
        <v>1</v>
      </c>
      <c r="K4" s="274" t="s">
        <v>88</v>
      </c>
      <c r="L4" s="256" t="s">
        <v>89</v>
      </c>
      <c r="M4" s="257" t="s">
        <v>1</v>
      </c>
      <c r="N4" s="274" t="s">
        <v>88</v>
      </c>
      <c r="O4" s="256" t="s">
        <v>89</v>
      </c>
      <c r="P4" s="257" t="s">
        <v>1</v>
      </c>
      <c r="Q4" s="274" t="s">
        <v>88</v>
      </c>
      <c r="R4" s="256" t="s">
        <v>89</v>
      </c>
      <c r="S4" s="257" t="s">
        <v>1</v>
      </c>
      <c r="T4" s="274" t="s">
        <v>88</v>
      </c>
      <c r="U4" s="256" t="s">
        <v>89</v>
      </c>
      <c r="V4" s="257" t="s">
        <v>1</v>
      </c>
    </row>
    <row r="5" spans="1:22" ht="15.75">
      <c r="A5" s="569" t="s">
        <v>2</v>
      </c>
      <c r="B5" s="275">
        <f>E5+H5+K5</f>
        <v>325</v>
      </c>
      <c r="C5" s="248">
        <f aca="true" t="shared" si="0" ref="B5:C25">F5+I5+L5</f>
        <v>0</v>
      </c>
      <c r="D5" s="277">
        <f>C5/B5*100</f>
        <v>0</v>
      </c>
      <c r="E5" s="286">
        <v>325</v>
      </c>
      <c r="F5" s="252"/>
      <c r="G5" s="287"/>
      <c r="H5" s="282">
        <v>0</v>
      </c>
      <c r="I5" s="253"/>
      <c r="J5" s="296"/>
      <c r="K5" s="299">
        <v>0</v>
      </c>
      <c r="L5" s="362"/>
      <c r="M5" s="300"/>
      <c r="N5" s="286">
        <v>150</v>
      </c>
      <c r="O5" s="253"/>
      <c r="P5" s="300"/>
      <c r="Q5" s="312"/>
      <c r="R5" s="254"/>
      <c r="S5" s="255"/>
      <c r="T5" s="286"/>
      <c r="U5" s="253"/>
      <c r="V5" s="300"/>
    </row>
    <row r="6" spans="1:22" ht="15.75">
      <c r="A6" s="270" t="s">
        <v>79</v>
      </c>
      <c r="B6" s="276">
        <f>E6+H6+K6</f>
        <v>2520</v>
      </c>
      <c r="C6" s="248">
        <f t="shared" si="0"/>
        <v>835</v>
      </c>
      <c r="D6" s="277">
        <f>C6/B6*100</f>
        <v>33.13492063492063</v>
      </c>
      <c r="E6" s="288">
        <v>2520</v>
      </c>
      <c r="F6" s="249">
        <v>693</v>
      </c>
      <c r="G6" s="322">
        <f aca="true" t="shared" si="1" ref="G6:G13">F6/E6*100</f>
        <v>27.500000000000004</v>
      </c>
      <c r="H6" s="283">
        <v>0</v>
      </c>
      <c r="I6" s="246">
        <v>142</v>
      </c>
      <c r="J6" s="297"/>
      <c r="K6" s="288">
        <v>0</v>
      </c>
      <c r="L6" s="363"/>
      <c r="M6" s="289"/>
      <c r="N6" s="304">
        <v>2520</v>
      </c>
      <c r="O6" s="246">
        <v>673</v>
      </c>
      <c r="P6" s="326">
        <f>O6/N6*100</f>
        <v>26.706349206349206</v>
      </c>
      <c r="Q6" s="313"/>
      <c r="R6" s="247"/>
      <c r="S6" s="251"/>
      <c r="T6" s="304"/>
      <c r="U6" s="246"/>
      <c r="V6" s="305"/>
    </row>
    <row r="7" spans="1:22" ht="15.75">
      <c r="A7" s="270" t="s">
        <v>80</v>
      </c>
      <c r="B7" s="276">
        <f t="shared" si="0"/>
        <v>9785</v>
      </c>
      <c r="C7" s="248">
        <f t="shared" si="0"/>
        <v>1266</v>
      </c>
      <c r="D7" s="277">
        <f>C7/B7*100</f>
        <v>12.938170669391926</v>
      </c>
      <c r="E7" s="288">
        <v>8485</v>
      </c>
      <c r="F7" s="249">
        <v>200</v>
      </c>
      <c r="G7" s="322">
        <f t="shared" si="1"/>
        <v>2.357100766057749</v>
      </c>
      <c r="H7" s="283">
        <v>1300</v>
      </c>
      <c r="I7" s="246">
        <v>1066</v>
      </c>
      <c r="J7" s="297">
        <f>I7/H7*100</f>
        <v>82</v>
      </c>
      <c r="K7" s="288">
        <v>0</v>
      </c>
      <c r="L7" s="363"/>
      <c r="M7" s="301"/>
      <c r="N7" s="306">
        <v>0</v>
      </c>
      <c r="O7" s="250"/>
      <c r="P7" s="326"/>
      <c r="Q7" s="313"/>
      <c r="R7" s="247"/>
      <c r="S7" s="251"/>
      <c r="T7" s="306"/>
      <c r="U7" s="250"/>
      <c r="V7" s="301"/>
    </row>
    <row r="8" spans="1:22" ht="15.75">
      <c r="A8" s="270" t="s">
        <v>3</v>
      </c>
      <c r="B8" s="276">
        <f t="shared" si="0"/>
        <v>2630</v>
      </c>
      <c r="C8" s="248">
        <f t="shared" si="0"/>
        <v>735</v>
      </c>
      <c r="D8" s="277">
        <f>C8/B8*100</f>
        <v>27.9467680608365</v>
      </c>
      <c r="E8" s="288">
        <v>2245</v>
      </c>
      <c r="F8" s="249">
        <v>350</v>
      </c>
      <c r="G8" s="322">
        <f t="shared" si="1"/>
        <v>15.590200445434299</v>
      </c>
      <c r="H8" s="283">
        <v>305</v>
      </c>
      <c r="I8" s="246">
        <v>305</v>
      </c>
      <c r="J8" s="297">
        <f>I8/H8*100</f>
        <v>100</v>
      </c>
      <c r="K8" s="299">
        <v>80</v>
      </c>
      <c r="L8" s="363">
        <v>80</v>
      </c>
      <c r="M8" s="289">
        <f>L8/K8*100</f>
        <v>100</v>
      </c>
      <c r="N8" s="306">
        <v>0</v>
      </c>
      <c r="O8" s="250"/>
      <c r="P8" s="326"/>
      <c r="Q8" s="313"/>
      <c r="R8" s="247"/>
      <c r="S8" s="251"/>
      <c r="T8" s="306"/>
      <c r="U8" s="250"/>
      <c r="V8" s="301"/>
    </row>
    <row r="9" spans="1:22" s="18" customFormat="1" ht="15.75">
      <c r="A9" s="270" t="s">
        <v>4</v>
      </c>
      <c r="B9" s="318">
        <f t="shared" si="0"/>
        <v>12480</v>
      </c>
      <c r="C9" s="319">
        <f t="shared" si="0"/>
        <v>472</v>
      </c>
      <c r="D9" s="320">
        <f aca="true" t="shared" si="2" ref="D9:D25">C9/B9*100</f>
        <v>3.782051282051282</v>
      </c>
      <c r="E9" s="169">
        <v>12480</v>
      </c>
      <c r="F9" s="321">
        <v>232</v>
      </c>
      <c r="G9" s="322">
        <f t="shared" si="1"/>
        <v>1.858974358974359</v>
      </c>
      <c r="H9" s="323">
        <v>0</v>
      </c>
      <c r="I9" s="324">
        <v>240</v>
      </c>
      <c r="J9" s="325"/>
      <c r="K9" s="169">
        <v>0</v>
      </c>
      <c r="L9" s="364"/>
      <c r="M9" s="326"/>
      <c r="N9" s="327">
        <v>1500</v>
      </c>
      <c r="O9" s="328">
        <v>759</v>
      </c>
      <c r="P9" s="326">
        <f>O9/N9*100</f>
        <v>50.6</v>
      </c>
      <c r="Q9" s="329"/>
      <c r="R9" s="206"/>
      <c r="S9" s="330"/>
      <c r="T9" s="327"/>
      <c r="U9" s="328"/>
      <c r="V9" s="326"/>
    </row>
    <row r="10" spans="1:22" s="18" customFormat="1" ht="15.75">
      <c r="A10" s="270" t="s">
        <v>90</v>
      </c>
      <c r="B10" s="318">
        <f t="shared" si="0"/>
        <v>15209</v>
      </c>
      <c r="C10" s="319">
        <f t="shared" si="0"/>
        <v>4160</v>
      </c>
      <c r="D10" s="320">
        <f t="shared" si="2"/>
        <v>27.352225655861663</v>
      </c>
      <c r="E10" s="169">
        <v>14302</v>
      </c>
      <c r="F10" s="321">
        <v>3120</v>
      </c>
      <c r="G10" s="322">
        <f t="shared" si="1"/>
        <v>21.815130750943922</v>
      </c>
      <c r="H10" s="323">
        <v>907</v>
      </c>
      <c r="I10" s="324">
        <v>1040</v>
      </c>
      <c r="J10" s="325">
        <f>I10/H10*100</f>
        <v>114.66372657111357</v>
      </c>
      <c r="K10" s="169">
        <v>0</v>
      </c>
      <c r="L10" s="364"/>
      <c r="M10" s="326"/>
      <c r="N10" s="327">
        <v>0</v>
      </c>
      <c r="O10" s="328"/>
      <c r="P10" s="326"/>
      <c r="Q10" s="329"/>
      <c r="R10" s="206"/>
      <c r="S10" s="330"/>
      <c r="T10" s="327"/>
      <c r="U10" s="328"/>
      <c r="V10" s="326"/>
    </row>
    <row r="11" spans="1:22" s="18" customFormat="1" ht="15.75">
      <c r="A11" s="270" t="s">
        <v>5</v>
      </c>
      <c r="B11" s="318">
        <f t="shared" si="0"/>
        <v>20548</v>
      </c>
      <c r="C11" s="319">
        <f t="shared" si="0"/>
        <v>9184</v>
      </c>
      <c r="D11" s="320">
        <f t="shared" si="2"/>
        <v>44.69534747907339</v>
      </c>
      <c r="E11" s="169">
        <v>20548</v>
      </c>
      <c r="F11" s="321">
        <v>9115</v>
      </c>
      <c r="G11" s="322">
        <f t="shared" si="1"/>
        <v>44.35954837453767</v>
      </c>
      <c r="H11" s="323">
        <v>0</v>
      </c>
      <c r="I11" s="324">
        <v>69</v>
      </c>
      <c r="J11" s="325"/>
      <c r="K11" s="331">
        <v>0</v>
      </c>
      <c r="L11" s="364"/>
      <c r="M11" s="326"/>
      <c r="N11" s="327">
        <v>0</v>
      </c>
      <c r="O11" s="328"/>
      <c r="P11" s="326"/>
      <c r="Q11" s="329"/>
      <c r="R11" s="206"/>
      <c r="S11" s="330"/>
      <c r="T11" s="327"/>
      <c r="U11" s="328"/>
      <c r="V11" s="326"/>
    </row>
    <row r="12" spans="1:22" s="18" customFormat="1" ht="15.75">
      <c r="A12" s="270" t="s">
        <v>6</v>
      </c>
      <c r="B12" s="318">
        <f t="shared" si="0"/>
        <v>41583</v>
      </c>
      <c r="C12" s="319">
        <f t="shared" si="0"/>
        <v>5216</v>
      </c>
      <c r="D12" s="320">
        <f t="shared" si="2"/>
        <v>12.543587523747684</v>
      </c>
      <c r="E12" s="169">
        <v>39515</v>
      </c>
      <c r="F12" s="321">
        <v>3359</v>
      </c>
      <c r="G12" s="322">
        <f t="shared" si="1"/>
        <v>8.50056940402379</v>
      </c>
      <c r="H12" s="323">
        <v>2068</v>
      </c>
      <c r="I12" s="324">
        <v>1857</v>
      </c>
      <c r="J12" s="325">
        <f>I12/H12*100</f>
        <v>89.79690522243715</v>
      </c>
      <c r="K12" s="169">
        <v>0</v>
      </c>
      <c r="L12" s="364"/>
      <c r="M12" s="326"/>
      <c r="N12" s="327">
        <v>0</v>
      </c>
      <c r="O12" s="328"/>
      <c r="P12" s="326"/>
      <c r="Q12" s="329"/>
      <c r="R12" s="206"/>
      <c r="S12" s="330"/>
      <c r="T12" s="327"/>
      <c r="U12" s="328"/>
      <c r="V12" s="326"/>
    </row>
    <row r="13" spans="1:22" s="18" customFormat="1" ht="15.75">
      <c r="A13" s="270" t="s">
        <v>7</v>
      </c>
      <c r="B13" s="318">
        <f t="shared" si="0"/>
        <v>12886</v>
      </c>
      <c r="C13" s="319">
        <f t="shared" si="0"/>
        <v>2205</v>
      </c>
      <c r="D13" s="320">
        <f t="shared" si="2"/>
        <v>17.111593977960577</v>
      </c>
      <c r="E13" s="169">
        <v>12456</v>
      </c>
      <c r="F13" s="321">
        <v>1955</v>
      </c>
      <c r="G13" s="322">
        <f t="shared" si="1"/>
        <v>15.69524727039178</v>
      </c>
      <c r="H13" s="323">
        <v>430</v>
      </c>
      <c r="I13" s="324">
        <v>250</v>
      </c>
      <c r="J13" s="325">
        <f>I13/H13*100</f>
        <v>58.139534883720934</v>
      </c>
      <c r="K13" s="169">
        <v>0</v>
      </c>
      <c r="L13" s="364"/>
      <c r="M13" s="326"/>
      <c r="N13" s="327">
        <v>0</v>
      </c>
      <c r="O13" s="328"/>
      <c r="P13" s="326"/>
      <c r="Q13" s="329"/>
      <c r="R13" s="206"/>
      <c r="S13" s="330"/>
      <c r="T13" s="327"/>
      <c r="U13" s="328"/>
      <c r="V13" s="326"/>
    </row>
    <row r="14" spans="1:22" s="18" customFormat="1" ht="15.75">
      <c r="A14" s="270" t="s">
        <v>8</v>
      </c>
      <c r="B14" s="318">
        <f t="shared" si="0"/>
        <v>13443</v>
      </c>
      <c r="C14" s="319">
        <f t="shared" si="0"/>
        <v>2322</v>
      </c>
      <c r="D14" s="320">
        <f t="shared" si="2"/>
        <v>17.272930149520196</v>
      </c>
      <c r="E14" s="169">
        <v>13443</v>
      </c>
      <c r="F14" s="321">
        <v>2162</v>
      </c>
      <c r="G14" s="322">
        <f aca="true" t="shared" si="3" ref="G14:G20">F14/E14*100</f>
        <v>16.08271963103474</v>
      </c>
      <c r="H14" s="323">
        <v>0</v>
      </c>
      <c r="I14" s="324">
        <v>160</v>
      </c>
      <c r="J14" s="325"/>
      <c r="K14" s="331">
        <v>0</v>
      </c>
      <c r="L14" s="364"/>
      <c r="M14" s="326"/>
      <c r="N14" s="327">
        <v>0</v>
      </c>
      <c r="O14" s="328"/>
      <c r="P14" s="326"/>
      <c r="Q14" s="329"/>
      <c r="R14" s="206"/>
      <c r="S14" s="330"/>
      <c r="T14" s="327"/>
      <c r="U14" s="328"/>
      <c r="V14" s="326"/>
    </row>
    <row r="15" spans="1:22" s="18" customFormat="1" ht="15.75">
      <c r="A15" s="270" t="s">
        <v>9</v>
      </c>
      <c r="B15" s="318">
        <f t="shared" si="0"/>
        <v>10270</v>
      </c>
      <c r="C15" s="319">
        <f t="shared" si="0"/>
        <v>4052</v>
      </c>
      <c r="D15" s="320">
        <f t="shared" si="2"/>
        <v>39.45472249269717</v>
      </c>
      <c r="E15" s="169">
        <v>9670</v>
      </c>
      <c r="F15" s="321">
        <v>2866</v>
      </c>
      <c r="G15" s="322">
        <f t="shared" si="3"/>
        <v>29.638055842812822</v>
      </c>
      <c r="H15" s="323">
        <v>600</v>
      </c>
      <c r="I15" s="324">
        <v>1186</v>
      </c>
      <c r="J15" s="325">
        <f>I15/H15*100</f>
        <v>197.66666666666666</v>
      </c>
      <c r="K15" s="169">
        <v>0</v>
      </c>
      <c r="L15" s="364"/>
      <c r="M15" s="326"/>
      <c r="N15" s="327">
        <v>0</v>
      </c>
      <c r="O15" s="328"/>
      <c r="P15" s="326"/>
      <c r="Q15" s="329"/>
      <c r="R15" s="206"/>
      <c r="S15" s="330"/>
      <c r="T15" s="327"/>
      <c r="U15" s="328"/>
      <c r="V15" s="326"/>
    </row>
    <row r="16" spans="1:22" s="18" customFormat="1" ht="15.75">
      <c r="A16" s="270" t="s">
        <v>10</v>
      </c>
      <c r="B16" s="318">
        <f t="shared" si="0"/>
        <v>7030</v>
      </c>
      <c r="C16" s="319">
        <f t="shared" si="0"/>
        <v>3340</v>
      </c>
      <c r="D16" s="320">
        <f t="shared" si="2"/>
        <v>47.51066856330014</v>
      </c>
      <c r="E16" s="169">
        <v>6830</v>
      </c>
      <c r="F16" s="321">
        <v>2400</v>
      </c>
      <c r="G16" s="322">
        <f t="shared" si="3"/>
        <v>35.13909224011713</v>
      </c>
      <c r="H16" s="323">
        <v>200</v>
      </c>
      <c r="I16" s="324">
        <v>870</v>
      </c>
      <c r="J16" s="325">
        <f>I16/H16*100</f>
        <v>434.99999999999994</v>
      </c>
      <c r="K16" s="169">
        <v>0</v>
      </c>
      <c r="L16" s="364">
        <v>70</v>
      </c>
      <c r="M16" s="322"/>
      <c r="N16" s="327">
        <v>0</v>
      </c>
      <c r="O16" s="328"/>
      <c r="P16" s="326"/>
      <c r="Q16" s="329"/>
      <c r="R16" s="206"/>
      <c r="S16" s="330"/>
      <c r="T16" s="327"/>
      <c r="U16" s="328"/>
      <c r="V16" s="326"/>
    </row>
    <row r="17" spans="1:22" s="18" customFormat="1" ht="15.75">
      <c r="A17" s="270" t="s">
        <v>81</v>
      </c>
      <c r="B17" s="332">
        <f t="shared" si="0"/>
        <v>14782</v>
      </c>
      <c r="C17" s="319">
        <f t="shared" si="0"/>
        <v>5704</v>
      </c>
      <c r="D17" s="320">
        <f t="shared" si="2"/>
        <v>38.58747124881613</v>
      </c>
      <c r="E17" s="169">
        <v>14782</v>
      </c>
      <c r="F17" s="321">
        <v>5704</v>
      </c>
      <c r="G17" s="322">
        <f t="shared" si="3"/>
        <v>38.58747124881613</v>
      </c>
      <c r="H17" s="323">
        <v>0</v>
      </c>
      <c r="I17" s="324"/>
      <c r="J17" s="325"/>
      <c r="K17" s="331">
        <v>0</v>
      </c>
      <c r="L17" s="364"/>
      <c r="M17" s="322"/>
      <c r="N17" s="327">
        <v>0</v>
      </c>
      <c r="O17" s="328"/>
      <c r="P17" s="326"/>
      <c r="Q17" s="329"/>
      <c r="R17" s="206"/>
      <c r="S17" s="330"/>
      <c r="T17" s="327"/>
      <c r="U17" s="328"/>
      <c r="V17" s="326"/>
    </row>
    <row r="18" spans="1:22" s="18" customFormat="1" ht="15.75">
      <c r="A18" s="270" t="s">
        <v>11</v>
      </c>
      <c r="B18" s="318">
        <f t="shared" si="0"/>
        <v>4023</v>
      </c>
      <c r="C18" s="319">
        <f t="shared" si="0"/>
        <v>1484</v>
      </c>
      <c r="D18" s="320">
        <f t="shared" si="2"/>
        <v>36.88789460601541</v>
      </c>
      <c r="E18" s="169">
        <v>3993</v>
      </c>
      <c r="F18" s="321">
        <v>1394</v>
      </c>
      <c r="G18" s="322">
        <f t="shared" si="3"/>
        <v>34.91109441522664</v>
      </c>
      <c r="H18" s="323">
        <v>0</v>
      </c>
      <c r="I18" s="324">
        <v>90</v>
      </c>
      <c r="J18" s="325"/>
      <c r="K18" s="169">
        <v>30</v>
      </c>
      <c r="L18" s="364"/>
      <c r="M18" s="326"/>
      <c r="N18" s="327">
        <v>0</v>
      </c>
      <c r="O18" s="328"/>
      <c r="P18" s="326"/>
      <c r="Q18" s="329"/>
      <c r="R18" s="206"/>
      <c r="S18" s="330"/>
      <c r="T18" s="327"/>
      <c r="U18" s="328"/>
      <c r="V18" s="326"/>
    </row>
    <row r="19" spans="1:22" s="18" customFormat="1" ht="15.75">
      <c r="A19" s="270" t="s">
        <v>12</v>
      </c>
      <c r="B19" s="318">
        <f t="shared" si="0"/>
        <v>10510</v>
      </c>
      <c r="C19" s="319">
        <f t="shared" si="0"/>
        <v>2123</v>
      </c>
      <c r="D19" s="320">
        <f t="shared" si="2"/>
        <v>20.199809705042817</v>
      </c>
      <c r="E19" s="169">
        <v>8660</v>
      </c>
      <c r="F19" s="321">
        <v>1401</v>
      </c>
      <c r="G19" s="322">
        <f t="shared" si="3"/>
        <v>16.177829099307157</v>
      </c>
      <c r="H19" s="323">
        <v>1850</v>
      </c>
      <c r="I19" s="324">
        <v>602</v>
      </c>
      <c r="J19" s="325">
        <f>I19/H19*100</f>
        <v>32.54054054054054</v>
      </c>
      <c r="K19" s="169">
        <v>0</v>
      </c>
      <c r="L19" s="364">
        <v>120</v>
      </c>
      <c r="M19" s="322"/>
      <c r="N19" s="327">
        <v>450</v>
      </c>
      <c r="O19" s="328"/>
      <c r="P19" s="326"/>
      <c r="Q19" s="329"/>
      <c r="R19" s="206"/>
      <c r="S19" s="330"/>
      <c r="T19" s="327"/>
      <c r="U19" s="328"/>
      <c r="V19" s="326"/>
    </row>
    <row r="20" spans="1:22" s="18" customFormat="1" ht="15.75">
      <c r="A20" s="270" t="s">
        <v>91</v>
      </c>
      <c r="B20" s="318">
        <f t="shared" si="0"/>
        <v>15472</v>
      </c>
      <c r="C20" s="319">
        <f t="shared" si="0"/>
        <v>704</v>
      </c>
      <c r="D20" s="320">
        <f t="shared" si="2"/>
        <v>4.550155118924509</v>
      </c>
      <c r="E20" s="169">
        <v>15297</v>
      </c>
      <c r="F20" s="321">
        <v>550</v>
      </c>
      <c r="G20" s="322">
        <f t="shared" si="3"/>
        <v>3.5954762371706868</v>
      </c>
      <c r="H20" s="323">
        <v>175</v>
      </c>
      <c r="I20" s="324">
        <v>154</v>
      </c>
      <c r="J20" s="325">
        <f>I20/H20*100</f>
        <v>88</v>
      </c>
      <c r="K20" s="331">
        <v>0</v>
      </c>
      <c r="L20" s="364"/>
      <c r="M20" s="326"/>
      <c r="N20" s="327">
        <v>0</v>
      </c>
      <c r="O20" s="328"/>
      <c r="P20" s="326"/>
      <c r="Q20" s="329"/>
      <c r="R20" s="206"/>
      <c r="S20" s="330"/>
      <c r="T20" s="327"/>
      <c r="U20" s="328"/>
      <c r="V20" s="326"/>
    </row>
    <row r="21" spans="1:22" s="18" customFormat="1" ht="17.25" customHeight="1">
      <c r="A21" s="270" t="s">
        <v>82</v>
      </c>
      <c r="B21" s="318">
        <f t="shared" si="0"/>
        <v>21104</v>
      </c>
      <c r="C21" s="319">
        <f t="shared" si="0"/>
        <v>11100</v>
      </c>
      <c r="D21" s="320">
        <f t="shared" si="2"/>
        <v>52.596664139499616</v>
      </c>
      <c r="E21" s="169">
        <v>21104</v>
      </c>
      <c r="F21" s="321">
        <v>11100</v>
      </c>
      <c r="G21" s="322">
        <f aca="true" t="shared" si="4" ref="G21:G26">F21/E21*100</f>
        <v>52.596664139499616</v>
      </c>
      <c r="H21" s="323">
        <v>0</v>
      </c>
      <c r="I21" s="324"/>
      <c r="J21" s="333"/>
      <c r="K21" s="169">
        <v>0</v>
      </c>
      <c r="L21" s="364"/>
      <c r="M21" s="322"/>
      <c r="N21" s="327">
        <v>0</v>
      </c>
      <c r="O21" s="328"/>
      <c r="P21" s="326"/>
      <c r="Q21" s="329"/>
      <c r="R21" s="206"/>
      <c r="S21" s="330"/>
      <c r="T21" s="327"/>
      <c r="U21" s="328"/>
      <c r="V21" s="326"/>
    </row>
    <row r="22" spans="1:22" s="18" customFormat="1" ht="15.75">
      <c r="A22" s="270" t="s">
        <v>13</v>
      </c>
      <c r="B22" s="318">
        <f t="shared" si="0"/>
        <v>7294</v>
      </c>
      <c r="C22" s="319">
        <f t="shared" si="0"/>
        <v>1694</v>
      </c>
      <c r="D22" s="320">
        <f t="shared" si="2"/>
        <v>23.224568138195778</v>
      </c>
      <c r="E22" s="169">
        <v>6764</v>
      </c>
      <c r="F22" s="321">
        <v>859</v>
      </c>
      <c r="G22" s="322">
        <f t="shared" si="4"/>
        <v>12.699586043761087</v>
      </c>
      <c r="H22" s="323">
        <v>530</v>
      </c>
      <c r="I22" s="324">
        <v>835</v>
      </c>
      <c r="J22" s="333">
        <f>I22/H22*100</f>
        <v>157.54716981132074</v>
      </c>
      <c r="K22" s="169">
        <v>0</v>
      </c>
      <c r="L22" s="364"/>
      <c r="M22" s="326"/>
      <c r="N22" s="146">
        <v>0</v>
      </c>
      <c r="O22" s="324"/>
      <c r="P22" s="326"/>
      <c r="Q22" s="329"/>
      <c r="R22" s="206"/>
      <c r="S22" s="330"/>
      <c r="T22" s="146"/>
      <c r="U22" s="324"/>
      <c r="V22" s="326"/>
    </row>
    <row r="23" spans="1:22" s="18" customFormat="1" ht="15.75">
      <c r="A23" s="270" t="s">
        <v>14</v>
      </c>
      <c r="B23" s="318">
        <f t="shared" si="0"/>
        <v>18000</v>
      </c>
      <c r="C23" s="319">
        <f t="shared" si="0"/>
        <v>5327</v>
      </c>
      <c r="D23" s="320">
        <f t="shared" si="2"/>
        <v>29.594444444444445</v>
      </c>
      <c r="E23" s="169">
        <v>17250</v>
      </c>
      <c r="F23" s="321">
        <v>4374</v>
      </c>
      <c r="G23" s="322">
        <f t="shared" si="4"/>
        <v>25.356521739130432</v>
      </c>
      <c r="H23" s="323">
        <v>750</v>
      </c>
      <c r="I23" s="324">
        <v>953</v>
      </c>
      <c r="J23" s="333">
        <f>I23/H23*100</f>
        <v>127.06666666666666</v>
      </c>
      <c r="K23" s="331">
        <v>0</v>
      </c>
      <c r="L23" s="364"/>
      <c r="M23" s="326"/>
      <c r="N23" s="146">
        <v>0</v>
      </c>
      <c r="O23" s="324"/>
      <c r="P23" s="326"/>
      <c r="Q23" s="329"/>
      <c r="R23" s="206"/>
      <c r="S23" s="330"/>
      <c r="T23" s="146"/>
      <c r="U23" s="324">
        <v>100</v>
      </c>
      <c r="V23" s="326"/>
    </row>
    <row r="24" spans="1:22" ht="15.75">
      <c r="A24" s="270" t="s">
        <v>83</v>
      </c>
      <c r="B24" s="276">
        <f t="shared" si="0"/>
        <v>16330</v>
      </c>
      <c r="C24" s="248">
        <f t="shared" si="0"/>
        <v>1835</v>
      </c>
      <c r="D24" s="277">
        <f t="shared" si="2"/>
        <v>11.2369871402327</v>
      </c>
      <c r="E24" s="288">
        <v>16330</v>
      </c>
      <c r="F24" s="249">
        <v>1835</v>
      </c>
      <c r="G24" s="322">
        <f t="shared" si="4"/>
        <v>11.2369871402327</v>
      </c>
      <c r="H24" s="283">
        <v>0</v>
      </c>
      <c r="I24" s="246"/>
      <c r="J24" s="333"/>
      <c r="K24" s="288">
        <v>0</v>
      </c>
      <c r="L24" s="363"/>
      <c r="M24" s="301"/>
      <c r="N24" s="307">
        <v>0</v>
      </c>
      <c r="O24" s="246"/>
      <c r="P24" s="301"/>
      <c r="Q24" s="313"/>
      <c r="R24" s="247"/>
      <c r="S24" s="251"/>
      <c r="T24" s="307"/>
      <c r="U24" s="246"/>
      <c r="V24" s="301"/>
    </row>
    <row r="25" spans="1:22" ht="16.5" thickBot="1">
      <c r="A25" s="570" t="s">
        <v>15</v>
      </c>
      <c r="B25" s="278">
        <f t="shared" si="0"/>
        <v>28918</v>
      </c>
      <c r="C25" s="248">
        <f t="shared" si="0"/>
        <v>2783</v>
      </c>
      <c r="D25" s="277">
        <f t="shared" si="2"/>
        <v>9.623763745763885</v>
      </c>
      <c r="E25" s="290">
        <v>26349</v>
      </c>
      <c r="F25" s="258">
        <v>2013</v>
      </c>
      <c r="G25" s="289">
        <f t="shared" si="4"/>
        <v>7.639758624615735</v>
      </c>
      <c r="H25" s="284">
        <v>2569</v>
      </c>
      <c r="I25" s="259">
        <v>770</v>
      </c>
      <c r="J25" s="333">
        <f>I25/H25*100</f>
        <v>29.972752043596728</v>
      </c>
      <c r="K25" s="288">
        <v>0</v>
      </c>
      <c r="L25" s="365"/>
      <c r="M25" s="291"/>
      <c r="N25" s="308">
        <v>200</v>
      </c>
      <c r="O25" s="259"/>
      <c r="P25" s="309"/>
      <c r="Q25" s="314"/>
      <c r="R25" s="260"/>
      <c r="S25" s="261"/>
      <c r="T25" s="308"/>
      <c r="U25" s="259"/>
      <c r="V25" s="309"/>
    </row>
    <row r="26" spans="1:22" ht="16.5" thickBot="1">
      <c r="A26" s="271" t="s">
        <v>78</v>
      </c>
      <c r="B26" s="279">
        <f>SUM(E26,H26,K26)</f>
        <v>285142</v>
      </c>
      <c r="C26" s="266">
        <f>SUM(C6:C25)</f>
        <v>66541</v>
      </c>
      <c r="D26" s="366">
        <f>C26/B26*100</f>
        <v>23.3360921926619</v>
      </c>
      <c r="E26" s="292">
        <f>SUM(E5:E25)</f>
        <v>273348</v>
      </c>
      <c r="F26" s="267">
        <f>SUM(F6:F25)</f>
        <v>55682</v>
      </c>
      <c r="G26" s="302">
        <f t="shared" si="4"/>
        <v>20.37037037037037</v>
      </c>
      <c r="H26" s="285">
        <f>SUM(H5:H25)</f>
        <v>11684</v>
      </c>
      <c r="I26" s="267">
        <f>SUM(I6:I25)</f>
        <v>10589</v>
      </c>
      <c r="J26" s="367">
        <f>I26/H26*100</f>
        <v>90.62820951728861</v>
      </c>
      <c r="K26" s="292">
        <f>SUM(K5:K25)</f>
        <v>110</v>
      </c>
      <c r="L26" s="267">
        <f>SUM(L6:L25)</f>
        <v>270</v>
      </c>
      <c r="M26" s="368">
        <f>L26/K26*100</f>
        <v>245.45454545454547</v>
      </c>
      <c r="N26" s="310">
        <f>SUM(N5:N25)</f>
        <v>4820</v>
      </c>
      <c r="O26" s="267">
        <f>SUM(O6:O25)</f>
        <v>1432</v>
      </c>
      <c r="P26" s="311">
        <f>O26/N26*100</f>
        <v>29.70954356846473</v>
      </c>
      <c r="Q26" s="292">
        <f>SUM(Q5:Q25)</f>
        <v>0</v>
      </c>
      <c r="R26" s="268">
        <f>SUM(R5:R25)</f>
        <v>0</v>
      </c>
      <c r="S26" s="269">
        <v>0</v>
      </c>
      <c r="T26" s="310">
        <f>SUM(T5:T25)</f>
        <v>0</v>
      </c>
      <c r="U26" s="355">
        <f>SUM(U5:U25)</f>
        <v>100</v>
      </c>
      <c r="V26" s="311"/>
    </row>
    <row r="27" spans="1:22" ht="16.5" thickBot="1">
      <c r="A27" s="315" t="s">
        <v>16</v>
      </c>
      <c r="B27" s="280">
        <v>264231</v>
      </c>
      <c r="C27" s="262">
        <v>71371</v>
      </c>
      <c r="D27" s="281">
        <v>27.01083521615556</v>
      </c>
      <c r="E27" s="293">
        <v>250231</v>
      </c>
      <c r="F27" s="263">
        <v>62648</v>
      </c>
      <c r="G27" s="294">
        <v>25.03606667439286</v>
      </c>
      <c r="H27" s="273">
        <v>13570</v>
      </c>
      <c r="I27" s="263">
        <v>8521</v>
      </c>
      <c r="J27" s="298">
        <v>62.79292557111275</v>
      </c>
      <c r="K27" s="360">
        <v>430</v>
      </c>
      <c r="L27" s="359">
        <v>202</v>
      </c>
      <c r="M27" s="265">
        <v>46.97674418604651</v>
      </c>
      <c r="N27" s="293">
        <v>9650</v>
      </c>
      <c r="O27" s="263">
        <v>4912</v>
      </c>
      <c r="P27" s="265">
        <v>50.901554404145074</v>
      </c>
      <c r="Q27" s="303">
        <v>0</v>
      </c>
      <c r="R27" s="264">
        <v>149</v>
      </c>
      <c r="S27" s="265"/>
      <c r="T27" s="293">
        <v>0</v>
      </c>
      <c r="U27" s="263">
        <v>149</v>
      </c>
      <c r="V27" s="265"/>
    </row>
  </sheetData>
  <sheetProtection/>
  <mergeCells count="10">
    <mergeCell ref="T3:V3"/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K10" sqref="K10"/>
    </sheetView>
  </sheetViews>
  <sheetFormatPr defaultColWidth="9.00390625" defaultRowHeight="12.75"/>
  <cols>
    <col min="1" max="1" width="24.75390625" style="18" customWidth="1"/>
    <col min="2" max="2" width="31.625" style="18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18" customFormat="1" ht="20.25" customHeight="1">
      <c r="A1" s="656" t="s">
        <v>145</v>
      </c>
      <c r="B1" s="656"/>
      <c r="C1" s="657"/>
      <c r="D1" s="658"/>
      <c r="E1" s="658"/>
    </row>
    <row r="2" spans="1:5" s="18" customFormat="1" ht="34.5" customHeight="1">
      <c r="A2" s="659"/>
      <c r="B2" s="659"/>
      <c r="C2" s="657"/>
      <c r="D2" s="658"/>
      <c r="E2" s="658"/>
    </row>
    <row r="3" spans="1:5" s="18" customFormat="1" ht="22.5" customHeight="1">
      <c r="A3" s="660" t="s">
        <v>0</v>
      </c>
      <c r="B3" s="660" t="s">
        <v>25</v>
      </c>
      <c r="C3" s="662" t="s">
        <v>74</v>
      </c>
      <c r="D3" s="663"/>
      <c r="E3" s="660" t="s">
        <v>92</v>
      </c>
    </row>
    <row r="4" spans="1:5" s="18" customFormat="1" ht="27" customHeight="1">
      <c r="A4" s="661"/>
      <c r="B4" s="661"/>
      <c r="C4" s="334" t="s">
        <v>75</v>
      </c>
      <c r="D4" s="334" t="s">
        <v>76</v>
      </c>
      <c r="E4" s="661"/>
    </row>
    <row r="5" spans="1:4" s="18" customFormat="1" ht="21.75" customHeight="1">
      <c r="A5" s="88" t="s">
        <v>2</v>
      </c>
      <c r="B5" s="205" t="s">
        <v>171</v>
      </c>
      <c r="C5" s="206"/>
      <c r="D5" s="206"/>
    </row>
    <row r="6" spans="1:5" s="18" customFormat="1" ht="20.25" customHeight="1">
      <c r="A6" s="88" t="s">
        <v>18</v>
      </c>
      <c r="B6" s="205" t="s">
        <v>167</v>
      </c>
      <c r="C6" s="206"/>
      <c r="D6" s="206"/>
      <c r="E6" s="205" t="s">
        <v>168</v>
      </c>
    </row>
    <row r="7" spans="1:5" s="18" customFormat="1" ht="20.25" customHeight="1">
      <c r="A7" s="88" t="s">
        <v>19</v>
      </c>
      <c r="B7" s="205" t="s">
        <v>157</v>
      </c>
      <c r="C7" s="206"/>
      <c r="D7" s="206"/>
      <c r="E7" s="205" t="s">
        <v>158</v>
      </c>
    </row>
    <row r="8" spans="1:5" s="18" customFormat="1" ht="20.25" customHeight="1">
      <c r="A8" s="88" t="s">
        <v>3</v>
      </c>
      <c r="B8" s="205" t="s">
        <v>159</v>
      </c>
      <c r="C8" s="206"/>
      <c r="D8" s="206"/>
      <c r="E8" s="205" t="s">
        <v>93</v>
      </c>
    </row>
    <row r="9" spans="1:5" s="18" customFormat="1" ht="20.25" customHeight="1">
      <c r="A9" s="88" t="s">
        <v>4</v>
      </c>
      <c r="B9" s="205" t="s">
        <v>151</v>
      </c>
      <c r="C9" s="206"/>
      <c r="D9" s="206"/>
      <c r="E9" s="205" t="s">
        <v>97</v>
      </c>
    </row>
    <row r="10" spans="1:5" s="18" customFormat="1" ht="19.5" customHeight="1">
      <c r="A10" s="88" t="s">
        <v>20</v>
      </c>
      <c r="B10" s="205" t="s">
        <v>154</v>
      </c>
      <c r="C10" s="206"/>
      <c r="D10" s="206"/>
      <c r="E10" s="205" t="s">
        <v>158</v>
      </c>
    </row>
    <row r="11" spans="1:5" s="18" customFormat="1" ht="22.5" customHeight="1">
      <c r="A11" s="88" t="s">
        <v>5</v>
      </c>
      <c r="B11" s="205" t="s">
        <v>170</v>
      </c>
      <c r="C11" s="206"/>
      <c r="D11" s="206"/>
      <c r="E11" s="205" t="s">
        <v>99</v>
      </c>
    </row>
    <row r="12" spans="1:5" s="18" customFormat="1" ht="21.75" customHeight="1">
      <c r="A12" s="88" t="s">
        <v>6</v>
      </c>
      <c r="B12" s="205" t="s">
        <v>147</v>
      </c>
      <c r="C12" s="206"/>
      <c r="D12" s="206"/>
      <c r="E12" s="205" t="s">
        <v>148</v>
      </c>
    </row>
    <row r="13" spans="1:5" s="18" customFormat="1" ht="22.5" customHeight="1">
      <c r="A13" s="88" t="s">
        <v>7</v>
      </c>
      <c r="B13" s="205" t="s">
        <v>169</v>
      </c>
      <c r="C13" s="206"/>
      <c r="D13" s="206"/>
      <c r="E13" s="205" t="s">
        <v>98</v>
      </c>
    </row>
    <row r="14" spans="1:5" s="18" customFormat="1" ht="23.25" customHeight="1">
      <c r="A14" s="88" t="s">
        <v>8</v>
      </c>
      <c r="B14" s="205" t="s">
        <v>163</v>
      </c>
      <c r="C14" s="206"/>
      <c r="D14" s="206"/>
      <c r="E14" s="205" t="s">
        <v>143</v>
      </c>
    </row>
    <row r="15" spans="1:5" s="18" customFormat="1" ht="21" customHeight="1">
      <c r="A15" s="88" t="s">
        <v>9</v>
      </c>
      <c r="B15" s="205" t="s">
        <v>161</v>
      </c>
      <c r="C15" s="206"/>
      <c r="D15" s="206"/>
      <c r="E15" s="205" t="s">
        <v>162</v>
      </c>
    </row>
    <row r="16" spans="1:5" s="18" customFormat="1" ht="18.75" customHeight="1">
      <c r="A16" s="88" t="s">
        <v>10</v>
      </c>
      <c r="B16" s="205" t="s">
        <v>166</v>
      </c>
      <c r="C16" s="206"/>
      <c r="D16" s="206"/>
      <c r="E16" s="205" t="s">
        <v>95</v>
      </c>
    </row>
    <row r="17" spans="1:5" s="18" customFormat="1" ht="18.75">
      <c r="A17" s="88" t="s">
        <v>21</v>
      </c>
      <c r="B17" s="205" t="s">
        <v>152</v>
      </c>
      <c r="C17" s="206"/>
      <c r="D17" s="206"/>
      <c r="E17" s="205" t="s">
        <v>153</v>
      </c>
    </row>
    <row r="18" spans="1:5" s="18" customFormat="1" ht="18.75">
      <c r="A18" s="88" t="s">
        <v>11</v>
      </c>
      <c r="B18" s="205" t="s">
        <v>149</v>
      </c>
      <c r="C18" s="206"/>
      <c r="D18" s="206"/>
      <c r="E18" s="205" t="s">
        <v>150</v>
      </c>
    </row>
    <row r="19" spans="1:5" s="18" customFormat="1" ht="20.25" customHeight="1">
      <c r="A19" s="88" t="s">
        <v>12</v>
      </c>
      <c r="B19" s="205" t="s">
        <v>154</v>
      </c>
      <c r="C19" s="206"/>
      <c r="D19" s="206"/>
      <c r="E19" s="205" t="s">
        <v>155</v>
      </c>
    </row>
    <row r="20" spans="1:5" s="18" customFormat="1" ht="18.75">
      <c r="A20" s="88" t="s">
        <v>22</v>
      </c>
      <c r="B20" s="205" t="s">
        <v>172</v>
      </c>
      <c r="C20" s="206"/>
      <c r="D20" s="206"/>
      <c r="E20" s="205" t="s">
        <v>173</v>
      </c>
    </row>
    <row r="21" spans="1:5" s="18" customFormat="1" ht="21" customHeight="1">
      <c r="A21" s="88" t="s">
        <v>23</v>
      </c>
      <c r="B21" s="205" t="s">
        <v>164</v>
      </c>
      <c r="C21" s="206"/>
      <c r="D21" s="206"/>
      <c r="E21" s="205" t="s">
        <v>165</v>
      </c>
    </row>
    <row r="22" spans="1:5" s="18" customFormat="1" ht="18.75">
      <c r="A22" s="88" t="s">
        <v>13</v>
      </c>
      <c r="B22" s="205" t="s">
        <v>156</v>
      </c>
      <c r="C22" s="335"/>
      <c r="D22" s="335"/>
      <c r="E22" s="205" t="s">
        <v>94</v>
      </c>
    </row>
    <row r="23" spans="1:5" s="18" customFormat="1" ht="21" customHeight="1">
      <c r="A23" s="88" t="s">
        <v>14</v>
      </c>
      <c r="B23" s="205" t="s">
        <v>151</v>
      </c>
      <c r="C23" s="206"/>
      <c r="D23" s="206"/>
      <c r="E23" s="205" t="s">
        <v>160</v>
      </c>
    </row>
    <row r="24" spans="1:5" s="18" customFormat="1" ht="20.25" customHeight="1">
      <c r="A24" s="88" t="s">
        <v>24</v>
      </c>
      <c r="B24" s="205" t="s">
        <v>174</v>
      </c>
      <c r="C24" s="206"/>
      <c r="D24" s="206"/>
      <c r="E24" s="205" t="s">
        <v>175</v>
      </c>
    </row>
    <row r="25" spans="1:5" s="18" customFormat="1" ht="18.75">
      <c r="A25" s="88" t="s">
        <v>15</v>
      </c>
      <c r="B25" s="205" t="s">
        <v>163</v>
      </c>
      <c r="C25" s="206"/>
      <c r="D25" s="206"/>
      <c r="E25" s="205" t="s">
        <v>96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7" sqref="A7:A27"/>
    </sheetView>
  </sheetViews>
  <sheetFormatPr defaultColWidth="8.875" defaultRowHeight="12.75"/>
  <cols>
    <col min="1" max="1" width="19.25390625" style="478" customWidth="1"/>
    <col min="2" max="2" width="8.875" style="478" customWidth="1"/>
    <col min="3" max="3" width="7.375" style="478" customWidth="1"/>
    <col min="4" max="4" width="8.625" style="478" customWidth="1"/>
    <col min="5" max="5" width="9.25390625" style="478" customWidth="1"/>
    <col min="6" max="6" width="9.375" style="478" customWidth="1"/>
    <col min="7" max="7" width="6.75390625" style="478" customWidth="1"/>
    <col min="8" max="8" width="6.875" style="478" customWidth="1"/>
    <col min="9" max="9" width="6.625" style="478" customWidth="1"/>
    <col min="10" max="10" width="6.75390625" style="478" customWidth="1"/>
    <col min="11" max="11" width="7.375" style="478" customWidth="1"/>
    <col min="12" max="12" width="8.125" style="478" customWidth="1"/>
    <col min="13" max="13" width="8.25390625" style="478" customWidth="1"/>
    <col min="14" max="14" width="8.625" style="478" customWidth="1"/>
    <col min="15" max="15" width="7.00390625" style="478" customWidth="1"/>
    <col min="16" max="16" width="7.25390625" style="478" customWidth="1"/>
    <col min="17" max="16384" width="8.875" style="478" customWidth="1"/>
  </cols>
  <sheetData>
    <row r="1" spans="1:16" ht="15.75" customHeight="1">
      <c r="A1" s="476"/>
      <c r="B1" s="664" t="s">
        <v>121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5">
        <v>43704</v>
      </c>
      <c r="P1" s="665"/>
    </row>
    <row r="2" spans="1:16" ht="15.75">
      <c r="A2" s="476" t="s">
        <v>122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477"/>
      <c r="P2" s="477"/>
    </row>
    <row r="3" spans="1:16" ht="15.75" customHeight="1">
      <c r="A3" s="666" t="s">
        <v>123</v>
      </c>
      <c r="B3" s="667" t="s">
        <v>124</v>
      </c>
      <c r="C3" s="667"/>
      <c r="D3" s="667"/>
      <c r="E3" s="668" t="s">
        <v>125</v>
      </c>
      <c r="F3" s="668"/>
      <c r="G3" s="668"/>
      <c r="H3" s="668"/>
      <c r="I3" s="668"/>
      <c r="J3" s="668"/>
      <c r="K3" s="669" t="s">
        <v>126</v>
      </c>
      <c r="L3" s="669"/>
      <c r="M3" s="670" t="s">
        <v>127</v>
      </c>
      <c r="N3" s="670"/>
      <c r="O3" s="670"/>
      <c r="P3" s="670"/>
    </row>
    <row r="4" spans="1:16" ht="15.75" customHeight="1">
      <c r="A4" s="666"/>
      <c r="B4" s="671" t="s">
        <v>128</v>
      </c>
      <c r="C4" s="673" t="s">
        <v>129</v>
      </c>
      <c r="D4" s="673"/>
      <c r="E4" s="668"/>
      <c r="F4" s="668"/>
      <c r="G4" s="668"/>
      <c r="H4" s="668"/>
      <c r="I4" s="668"/>
      <c r="J4" s="668"/>
      <c r="K4" s="667" t="s">
        <v>130</v>
      </c>
      <c r="L4" s="667"/>
      <c r="M4" s="674" t="s">
        <v>131</v>
      </c>
      <c r="N4" s="674"/>
      <c r="O4" s="675" t="s">
        <v>132</v>
      </c>
      <c r="P4" s="675"/>
    </row>
    <row r="5" spans="1:16" ht="15.75" customHeight="1">
      <c r="A5" s="666"/>
      <c r="B5" s="671"/>
      <c r="C5" s="676" t="s">
        <v>133</v>
      </c>
      <c r="D5" s="676"/>
      <c r="E5" s="677" t="s">
        <v>134</v>
      </c>
      <c r="F5" s="677"/>
      <c r="G5" s="678" t="s">
        <v>135</v>
      </c>
      <c r="H5" s="678"/>
      <c r="I5" s="679" t="s">
        <v>136</v>
      </c>
      <c r="J5" s="679"/>
      <c r="K5" s="680" t="s">
        <v>137</v>
      </c>
      <c r="L5" s="680"/>
      <c r="M5" s="681" t="s">
        <v>135</v>
      </c>
      <c r="N5" s="681"/>
      <c r="O5" s="682" t="s">
        <v>135</v>
      </c>
      <c r="P5" s="682"/>
    </row>
    <row r="6" spans="1:16" ht="16.5" customHeight="1">
      <c r="A6" s="666"/>
      <c r="B6" s="672"/>
      <c r="C6" s="479" t="s">
        <v>142</v>
      </c>
      <c r="D6" s="480" t="s">
        <v>146</v>
      </c>
      <c r="E6" s="481" t="s">
        <v>138</v>
      </c>
      <c r="F6" s="482" t="s">
        <v>139</v>
      </c>
      <c r="G6" s="481" t="s">
        <v>138</v>
      </c>
      <c r="H6" s="482" t="s">
        <v>139</v>
      </c>
      <c r="I6" s="481" t="s">
        <v>138</v>
      </c>
      <c r="J6" s="482" t="s">
        <v>139</v>
      </c>
      <c r="K6" s="481" t="s">
        <v>138</v>
      </c>
      <c r="L6" s="482" t="s">
        <v>139</v>
      </c>
      <c r="M6" s="481" t="s">
        <v>138</v>
      </c>
      <c r="N6" s="482" t="s">
        <v>139</v>
      </c>
      <c r="O6" s="481" t="s">
        <v>138</v>
      </c>
      <c r="P6" s="482" t="s">
        <v>139</v>
      </c>
    </row>
    <row r="7" spans="1:16" ht="16.5" customHeight="1">
      <c r="A7" s="572" t="s">
        <v>2</v>
      </c>
      <c r="B7" s="483">
        <v>64</v>
      </c>
      <c r="C7" s="484">
        <v>64</v>
      </c>
      <c r="D7" s="484">
        <v>64</v>
      </c>
      <c r="E7" s="485">
        <v>118.5</v>
      </c>
      <c r="F7" s="486">
        <v>118.5</v>
      </c>
      <c r="G7" s="485">
        <v>0.5</v>
      </c>
      <c r="H7" s="486">
        <v>0.5</v>
      </c>
      <c r="I7" s="487">
        <v>0.3</v>
      </c>
      <c r="J7" s="488">
        <v>0.3</v>
      </c>
      <c r="K7" s="489">
        <f aca="true" t="shared" si="0" ref="K7:K29">G7/D7*1000</f>
        <v>7.8125</v>
      </c>
      <c r="L7" s="490">
        <v>7.8</v>
      </c>
      <c r="M7" s="491"/>
      <c r="N7" s="492"/>
      <c r="O7" s="493"/>
      <c r="P7" s="492"/>
    </row>
    <row r="8" spans="1:16" ht="15" customHeight="1">
      <c r="A8" s="494" t="s">
        <v>79</v>
      </c>
      <c r="B8" s="495">
        <v>1183</v>
      </c>
      <c r="C8" s="496">
        <v>1170</v>
      </c>
      <c r="D8" s="496">
        <v>1170</v>
      </c>
      <c r="E8" s="485">
        <v>2263</v>
      </c>
      <c r="F8" s="486">
        <v>2260</v>
      </c>
      <c r="G8" s="485">
        <v>13.6</v>
      </c>
      <c r="H8" s="486">
        <v>13.5</v>
      </c>
      <c r="I8" s="485">
        <v>10.7</v>
      </c>
      <c r="J8" s="486">
        <v>10.6</v>
      </c>
      <c r="K8" s="489">
        <f t="shared" si="0"/>
        <v>11.623931623931623</v>
      </c>
      <c r="L8" s="497">
        <v>11.4</v>
      </c>
      <c r="M8" s="491">
        <v>886</v>
      </c>
      <c r="N8" s="491">
        <v>886</v>
      </c>
      <c r="O8" s="498">
        <v>3</v>
      </c>
      <c r="P8" s="491">
        <v>3</v>
      </c>
    </row>
    <row r="9" spans="1:16" ht="15">
      <c r="A9" s="494" t="s">
        <v>80</v>
      </c>
      <c r="B9" s="495">
        <v>1130</v>
      </c>
      <c r="C9" s="496">
        <v>1130</v>
      </c>
      <c r="D9" s="496">
        <v>1130</v>
      </c>
      <c r="E9" s="485">
        <v>3783.3</v>
      </c>
      <c r="F9" s="486">
        <v>3230.7</v>
      </c>
      <c r="G9" s="485">
        <v>13.2</v>
      </c>
      <c r="H9" s="486">
        <v>12</v>
      </c>
      <c r="I9" s="485">
        <v>10.6</v>
      </c>
      <c r="J9" s="486">
        <v>10.9</v>
      </c>
      <c r="K9" s="489">
        <f t="shared" si="0"/>
        <v>11.681415929203538</v>
      </c>
      <c r="L9" s="497">
        <v>12</v>
      </c>
      <c r="M9" s="491">
        <v>954</v>
      </c>
      <c r="N9" s="491">
        <v>954</v>
      </c>
      <c r="O9" s="498">
        <v>4</v>
      </c>
      <c r="P9" s="491">
        <v>4</v>
      </c>
    </row>
    <row r="10" spans="1:16" ht="15">
      <c r="A10" s="494" t="s">
        <v>3</v>
      </c>
      <c r="B10" s="495">
        <v>395</v>
      </c>
      <c r="C10" s="496">
        <v>412</v>
      </c>
      <c r="D10" s="496">
        <v>412</v>
      </c>
      <c r="E10" s="485">
        <v>805.6</v>
      </c>
      <c r="F10" s="486">
        <v>761.1</v>
      </c>
      <c r="G10" s="485">
        <v>4.2</v>
      </c>
      <c r="H10" s="486">
        <v>4</v>
      </c>
      <c r="I10" s="485">
        <v>3.9</v>
      </c>
      <c r="J10" s="486">
        <v>3.7</v>
      </c>
      <c r="K10" s="489">
        <f t="shared" si="0"/>
        <v>10.194174757281553</v>
      </c>
      <c r="L10" s="497">
        <v>10.1</v>
      </c>
      <c r="M10" s="492">
        <v>329.3</v>
      </c>
      <c r="N10" s="491">
        <v>222.5</v>
      </c>
      <c r="O10" s="498">
        <v>2</v>
      </c>
      <c r="P10" s="491">
        <v>1.5</v>
      </c>
    </row>
    <row r="11" spans="1:16" ht="14.25" customHeight="1">
      <c r="A11" s="494" t="s">
        <v>4</v>
      </c>
      <c r="B11" s="495">
        <v>612</v>
      </c>
      <c r="C11" s="496">
        <v>612</v>
      </c>
      <c r="D11" s="496">
        <v>612</v>
      </c>
      <c r="E11" s="485">
        <v>1484</v>
      </c>
      <c r="F11" s="486">
        <v>1444</v>
      </c>
      <c r="G11" s="485">
        <v>7.3</v>
      </c>
      <c r="H11" s="486">
        <v>7</v>
      </c>
      <c r="I11" s="485">
        <v>6.4</v>
      </c>
      <c r="J11" s="486">
        <v>6.1</v>
      </c>
      <c r="K11" s="489">
        <f t="shared" si="0"/>
        <v>11.928104575163397</v>
      </c>
      <c r="L11" s="497">
        <v>11.5</v>
      </c>
      <c r="M11" s="492">
        <v>777</v>
      </c>
      <c r="N11" s="491">
        <v>526</v>
      </c>
      <c r="O11" s="498">
        <v>4</v>
      </c>
      <c r="P11" s="491">
        <v>3</v>
      </c>
    </row>
    <row r="12" spans="1:16" ht="15">
      <c r="A12" s="494" t="s">
        <v>20</v>
      </c>
      <c r="B12" s="495">
        <v>482</v>
      </c>
      <c r="C12" s="496">
        <v>482</v>
      </c>
      <c r="D12" s="496">
        <v>482</v>
      </c>
      <c r="E12" s="485">
        <v>1580.9</v>
      </c>
      <c r="F12" s="486">
        <v>1426.2</v>
      </c>
      <c r="G12" s="485">
        <v>8.1</v>
      </c>
      <c r="H12" s="486">
        <v>8</v>
      </c>
      <c r="I12" s="485">
        <v>8</v>
      </c>
      <c r="J12" s="486">
        <v>7.8</v>
      </c>
      <c r="K12" s="489">
        <f t="shared" si="0"/>
        <v>16.804979253112034</v>
      </c>
      <c r="L12" s="497">
        <v>16.1</v>
      </c>
      <c r="M12" s="492">
        <v>1343.9</v>
      </c>
      <c r="N12" s="491">
        <v>1278</v>
      </c>
      <c r="O12" s="498">
        <v>8.8</v>
      </c>
      <c r="P12" s="491">
        <v>8.7</v>
      </c>
    </row>
    <row r="13" spans="1:16" ht="15">
      <c r="A13" s="494" t="s">
        <v>5</v>
      </c>
      <c r="B13" s="495">
        <v>592</v>
      </c>
      <c r="C13" s="496">
        <v>644</v>
      </c>
      <c r="D13" s="496">
        <v>644</v>
      </c>
      <c r="E13" s="485">
        <v>1266</v>
      </c>
      <c r="F13" s="486">
        <v>1236</v>
      </c>
      <c r="G13" s="485">
        <v>7.3</v>
      </c>
      <c r="H13" s="486">
        <v>7</v>
      </c>
      <c r="I13" s="485">
        <v>6.7</v>
      </c>
      <c r="J13" s="486">
        <v>6.5</v>
      </c>
      <c r="K13" s="489">
        <f t="shared" si="0"/>
        <v>11.335403726708075</v>
      </c>
      <c r="L13" s="497">
        <v>9.7</v>
      </c>
      <c r="M13" s="492">
        <v>559</v>
      </c>
      <c r="N13" s="492">
        <v>557</v>
      </c>
      <c r="O13" s="498">
        <v>3.2</v>
      </c>
      <c r="P13" s="491">
        <v>3</v>
      </c>
    </row>
    <row r="14" spans="1:16" ht="15">
      <c r="A14" s="494" t="s">
        <v>6</v>
      </c>
      <c r="B14" s="495">
        <v>2736</v>
      </c>
      <c r="C14" s="496">
        <v>2696</v>
      </c>
      <c r="D14" s="496">
        <v>2696</v>
      </c>
      <c r="E14" s="485">
        <v>7682.4</v>
      </c>
      <c r="F14" s="486">
        <v>7629.1</v>
      </c>
      <c r="G14" s="485">
        <v>34</v>
      </c>
      <c r="H14" s="486">
        <v>33</v>
      </c>
      <c r="I14" s="485">
        <v>33</v>
      </c>
      <c r="J14" s="486">
        <v>32</v>
      </c>
      <c r="K14" s="489">
        <f t="shared" si="0"/>
        <v>12.611275964391691</v>
      </c>
      <c r="L14" s="497">
        <v>12.5</v>
      </c>
      <c r="M14" s="492">
        <v>640</v>
      </c>
      <c r="N14" s="491">
        <v>640</v>
      </c>
      <c r="O14" s="498">
        <v>10</v>
      </c>
      <c r="P14" s="491">
        <v>10</v>
      </c>
    </row>
    <row r="15" spans="1:16" ht="15">
      <c r="A15" s="494" t="s">
        <v>7</v>
      </c>
      <c r="B15" s="495">
        <v>544</v>
      </c>
      <c r="C15" s="496">
        <v>536</v>
      </c>
      <c r="D15" s="496">
        <v>536</v>
      </c>
      <c r="E15" s="485">
        <v>1216.4</v>
      </c>
      <c r="F15" s="486">
        <v>1249.1</v>
      </c>
      <c r="G15" s="485">
        <v>5.9</v>
      </c>
      <c r="H15" s="486">
        <v>5.5</v>
      </c>
      <c r="I15" s="485">
        <v>5.3</v>
      </c>
      <c r="J15" s="486">
        <v>5</v>
      </c>
      <c r="K15" s="489">
        <f t="shared" si="0"/>
        <v>11.007462686567164</v>
      </c>
      <c r="L15" s="497">
        <v>11</v>
      </c>
      <c r="M15" s="492">
        <v>75.2</v>
      </c>
      <c r="N15" s="491">
        <v>67.8</v>
      </c>
      <c r="O15" s="498">
        <v>0.4</v>
      </c>
      <c r="P15" s="491">
        <v>0.3</v>
      </c>
    </row>
    <row r="16" spans="1:16" ht="16.5" customHeight="1">
      <c r="A16" s="494" t="s">
        <v>8</v>
      </c>
      <c r="B16" s="495">
        <v>500</v>
      </c>
      <c r="C16" s="496">
        <v>493</v>
      </c>
      <c r="D16" s="496">
        <v>493</v>
      </c>
      <c r="E16" s="485">
        <v>1442.6</v>
      </c>
      <c r="F16" s="486">
        <v>1612.2</v>
      </c>
      <c r="G16" s="485">
        <v>6.2</v>
      </c>
      <c r="H16" s="486">
        <v>5.3</v>
      </c>
      <c r="I16" s="485">
        <v>5.9</v>
      </c>
      <c r="J16" s="486">
        <v>4.6</v>
      </c>
      <c r="K16" s="489">
        <f t="shared" si="0"/>
        <v>12.57606490872211</v>
      </c>
      <c r="L16" s="497">
        <v>9.3</v>
      </c>
      <c r="M16" s="492">
        <v>2885</v>
      </c>
      <c r="N16" s="491">
        <v>2808</v>
      </c>
      <c r="O16" s="499">
        <v>15</v>
      </c>
      <c r="P16" s="500">
        <v>14</v>
      </c>
    </row>
    <row r="17" spans="1:16" ht="16.5" customHeight="1">
      <c r="A17" s="494" t="s">
        <v>9</v>
      </c>
      <c r="B17" s="495">
        <v>1400</v>
      </c>
      <c r="C17" s="496">
        <v>1544</v>
      </c>
      <c r="D17" s="496">
        <v>1544</v>
      </c>
      <c r="E17" s="485">
        <v>6963</v>
      </c>
      <c r="F17" s="486">
        <v>3739</v>
      </c>
      <c r="G17" s="485">
        <v>38.7</v>
      </c>
      <c r="H17" s="486">
        <v>18.4</v>
      </c>
      <c r="I17" s="485">
        <v>38.4</v>
      </c>
      <c r="J17" s="486">
        <v>18.4</v>
      </c>
      <c r="K17" s="489">
        <f t="shared" si="0"/>
        <v>25.06476683937824</v>
      </c>
      <c r="L17" s="497">
        <v>18.4</v>
      </c>
      <c r="M17" s="492">
        <v>448</v>
      </c>
      <c r="N17" s="491">
        <v>417</v>
      </c>
      <c r="O17" s="501">
        <v>2</v>
      </c>
      <c r="P17" s="502">
        <v>2</v>
      </c>
    </row>
    <row r="18" spans="1:16" ht="15">
      <c r="A18" s="494" t="s">
        <v>10</v>
      </c>
      <c r="B18" s="495">
        <v>475</v>
      </c>
      <c r="C18" s="496">
        <v>523</v>
      </c>
      <c r="D18" s="496">
        <v>523</v>
      </c>
      <c r="E18" s="485">
        <v>1116.4</v>
      </c>
      <c r="F18" s="486">
        <v>1112.4</v>
      </c>
      <c r="G18" s="485">
        <v>5.4</v>
      </c>
      <c r="H18" s="486">
        <v>5.1</v>
      </c>
      <c r="I18" s="485">
        <v>5</v>
      </c>
      <c r="J18" s="486">
        <v>5</v>
      </c>
      <c r="K18" s="489">
        <f t="shared" si="0"/>
        <v>10.325047801147228</v>
      </c>
      <c r="L18" s="497">
        <v>9</v>
      </c>
      <c r="M18" s="492">
        <v>1107.8</v>
      </c>
      <c r="N18" s="491">
        <v>1063.8</v>
      </c>
      <c r="O18" s="501">
        <v>5.4</v>
      </c>
      <c r="P18" s="502">
        <v>5</v>
      </c>
    </row>
    <row r="19" spans="1:16" ht="15">
      <c r="A19" s="494" t="s">
        <v>81</v>
      </c>
      <c r="B19" s="495">
        <v>1258</v>
      </c>
      <c r="C19" s="496">
        <v>1164</v>
      </c>
      <c r="D19" s="496">
        <v>1164</v>
      </c>
      <c r="E19" s="485">
        <v>3159</v>
      </c>
      <c r="F19" s="486">
        <v>3160</v>
      </c>
      <c r="G19" s="485">
        <v>13.6</v>
      </c>
      <c r="H19" s="486">
        <v>13.2</v>
      </c>
      <c r="I19" s="485">
        <v>10.6</v>
      </c>
      <c r="J19" s="486">
        <v>9.7</v>
      </c>
      <c r="K19" s="489">
        <f t="shared" si="0"/>
        <v>11.683848797250858</v>
      </c>
      <c r="L19" s="497">
        <v>10.6</v>
      </c>
      <c r="M19" s="492">
        <v>798</v>
      </c>
      <c r="N19" s="491">
        <v>798</v>
      </c>
      <c r="O19" s="501">
        <v>4</v>
      </c>
      <c r="P19" s="502">
        <v>4</v>
      </c>
    </row>
    <row r="20" spans="1:16" ht="15">
      <c r="A20" s="494" t="s">
        <v>11</v>
      </c>
      <c r="B20" s="495">
        <v>1250</v>
      </c>
      <c r="C20" s="496">
        <v>1220</v>
      </c>
      <c r="D20" s="496">
        <v>1220</v>
      </c>
      <c r="E20" s="485">
        <v>3345</v>
      </c>
      <c r="F20" s="486">
        <v>3246</v>
      </c>
      <c r="G20" s="485">
        <v>13.5</v>
      </c>
      <c r="H20" s="486">
        <v>12.8</v>
      </c>
      <c r="I20" s="485">
        <v>11.8</v>
      </c>
      <c r="J20" s="486">
        <v>10.8</v>
      </c>
      <c r="K20" s="489">
        <f t="shared" si="0"/>
        <v>11.065573770491802</v>
      </c>
      <c r="L20" s="497">
        <v>10.5</v>
      </c>
      <c r="M20" s="492">
        <v>225</v>
      </c>
      <c r="N20" s="491">
        <v>223</v>
      </c>
      <c r="O20" s="501">
        <v>1</v>
      </c>
      <c r="P20" s="502">
        <v>1</v>
      </c>
    </row>
    <row r="21" spans="1:67" s="504" customFormat="1" ht="16.5" customHeight="1">
      <c r="A21" s="494" t="s">
        <v>12</v>
      </c>
      <c r="B21" s="495">
        <v>623</v>
      </c>
      <c r="C21" s="496">
        <v>589</v>
      </c>
      <c r="D21" s="496">
        <v>589</v>
      </c>
      <c r="E21" s="485">
        <v>1172</v>
      </c>
      <c r="F21" s="486">
        <v>1221.9</v>
      </c>
      <c r="G21" s="485">
        <v>5.2</v>
      </c>
      <c r="H21" s="486">
        <v>5</v>
      </c>
      <c r="I21" s="485">
        <v>3.5</v>
      </c>
      <c r="J21" s="486">
        <v>4</v>
      </c>
      <c r="K21" s="489">
        <f t="shared" si="0"/>
        <v>8.828522920203737</v>
      </c>
      <c r="L21" s="497">
        <v>9.7</v>
      </c>
      <c r="M21" s="492">
        <v>351</v>
      </c>
      <c r="N21" s="492">
        <v>410.7</v>
      </c>
      <c r="O21" s="501">
        <v>1.5</v>
      </c>
      <c r="P21" s="502">
        <v>1.7</v>
      </c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/>
      <c r="AP21" s="503"/>
      <c r="AQ21" s="503"/>
      <c r="AR21" s="503"/>
      <c r="AS21" s="503"/>
      <c r="AT21" s="503"/>
      <c r="AU21" s="503"/>
      <c r="AV21" s="503"/>
      <c r="AW21" s="503"/>
      <c r="AX21" s="503"/>
      <c r="AY21" s="503"/>
      <c r="AZ21" s="503"/>
      <c r="BA21" s="503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</row>
    <row r="22" spans="1:16" ht="15">
      <c r="A22" s="494" t="s">
        <v>22</v>
      </c>
      <c r="B22" s="495">
        <v>1011</v>
      </c>
      <c r="C22" s="496">
        <v>1021</v>
      </c>
      <c r="D22" s="496">
        <v>1021</v>
      </c>
      <c r="E22" s="485">
        <v>2379</v>
      </c>
      <c r="F22" s="486">
        <v>2532</v>
      </c>
      <c r="G22" s="485">
        <v>12.5</v>
      </c>
      <c r="H22" s="486">
        <v>12.8</v>
      </c>
      <c r="I22" s="485">
        <v>11.9</v>
      </c>
      <c r="J22" s="486">
        <v>12.8</v>
      </c>
      <c r="K22" s="489">
        <f t="shared" si="0"/>
        <v>12.242899118511263</v>
      </c>
      <c r="L22" s="497">
        <v>12.4</v>
      </c>
      <c r="M22" s="492">
        <v>2146</v>
      </c>
      <c r="N22" s="491">
        <v>2158</v>
      </c>
      <c r="O22" s="501">
        <v>6.2</v>
      </c>
      <c r="P22" s="502">
        <v>7</v>
      </c>
    </row>
    <row r="23" spans="1:16" ht="15" customHeight="1">
      <c r="A23" s="494" t="s">
        <v>82</v>
      </c>
      <c r="B23" s="495">
        <v>1761</v>
      </c>
      <c r="C23" s="496">
        <v>1626</v>
      </c>
      <c r="D23" s="496">
        <v>1626</v>
      </c>
      <c r="E23" s="485">
        <v>8251</v>
      </c>
      <c r="F23" s="505">
        <v>8156</v>
      </c>
      <c r="G23" s="506">
        <v>33.8</v>
      </c>
      <c r="H23" s="486">
        <v>33.3</v>
      </c>
      <c r="I23" s="485">
        <v>30.1</v>
      </c>
      <c r="J23" s="486">
        <v>32.2</v>
      </c>
      <c r="K23" s="489">
        <f t="shared" si="0"/>
        <v>20.78720787207872</v>
      </c>
      <c r="L23" s="497">
        <v>18.9</v>
      </c>
      <c r="M23" s="492">
        <v>811.5</v>
      </c>
      <c r="N23" s="491">
        <v>811.1</v>
      </c>
      <c r="O23" s="501">
        <v>4.1</v>
      </c>
      <c r="P23" s="502">
        <v>4.1</v>
      </c>
    </row>
    <row r="24" spans="1:16" ht="15">
      <c r="A24" s="494" t="s">
        <v>13</v>
      </c>
      <c r="B24" s="495">
        <v>466</v>
      </c>
      <c r="C24" s="496">
        <v>400</v>
      </c>
      <c r="D24" s="496">
        <v>400</v>
      </c>
      <c r="E24" s="485">
        <v>1171.2</v>
      </c>
      <c r="F24" s="486">
        <v>1158.9</v>
      </c>
      <c r="G24" s="485">
        <v>4.8</v>
      </c>
      <c r="H24" s="486">
        <v>4.8</v>
      </c>
      <c r="I24" s="485">
        <v>2.5</v>
      </c>
      <c r="J24" s="486">
        <v>2.5</v>
      </c>
      <c r="K24" s="489">
        <f t="shared" si="0"/>
        <v>12</v>
      </c>
      <c r="L24" s="497">
        <v>10.8</v>
      </c>
      <c r="M24" s="492">
        <v>558.5</v>
      </c>
      <c r="N24" s="491">
        <v>549.1</v>
      </c>
      <c r="O24" s="501">
        <v>2.8</v>
      </c>
      <c r="P24" s="502">
        <v>2.9</v>
      </c>
    </row>
    <row r="25" spans="1:16" ht="15">
      <c r="A25" s="494" t="s">
        <v>14</v>
      </c>
      <c r="B25" s="495">
        <v>1490</v>
      </c>
      <c r="C25" s="496">
        <v>1497</v>
      </c>
      <c r="D25" s="496">
        <v>1497</v>
      </c>
      <c r="E25" s="486">
        <v>5598.9</v>
      </c>
      <c r="F25" s="486">
        <v>5304.8</v>
      </c>
      <c r="G25" s="485">
        <v>22.9</v>
      </c>
      <c r="H25" s="486">
        <v>21.8</v>
      </c>
      <c r="I25" s="485">
        <v>20.9</v>
      </c>
      <c r="J25" s="486">
        <v>19.4</v>
      </c>
      <c r="K25" s="489">
        <f t="shared" si="0"/>
        <v>15.297261189044756</v>
      </c>
      <c r="L25" s="497">
        <v>14.6</v>
      </c>
      <c r="M25" s="491"/>
      <c r="N25" s="491"/>
      <c r="O25" s="507"/>
      <c r="P25" s="508"/>
    </row>
    <row r="26" spans="1:16" ht="15">
      <c r="A26" s="494" t="s">
        <v>83</v>
      </c>
      <c r="B26" s="495">
        <v>721</v>
      </c>
      <c r="C26" s="496">
        <v>740</v>
      </c>
      <c r="D26" s="496">
        <v>740</v>
      </c>
      <c r="E26" s="485">
        <v>1109.9</v>
      </c>
      <c r="F26" s="486">
        <v>1145.8</v>
      </c>
      <c r="G26" s="485">
        <v>6.8</v>
      </c>
      <c r="H26" s="486">
        <v>7.1</v>
      </c>
      <c r="I26" s="485">
        <v>6.1</v>
      </c>
      <c r="J26" s="486">
        <v>6.7</v>
      </c>
      <c r="K26" s="489">
        <f t="shared" si="0"/>
        <v>9.18918918918919</v>
      </c>
      <c r="L26" s="497">
        <v>8.8</v>
      </c>
      <c r="M26" s="491">
        <v>2901</v>
      </c>
      <c r="N26" s="491">
        <v>2971</v>
      </c>
      <c r="O26" s="498">
        <v>10</v>
      </c>
      <c r="P26" s="491">
        <v>12</v>
      </c>
    </row>
    <row r="27" spans="1:16" ht="15">
      <c r="A27" s="494" t="s">
        <v>15</v>
      </c>
      <c r="B27" s="495">
        <v>4619</v>
      </c>
      <c r="C27" s="496">
        <v>4682</v>
      </c>
      <c r="D27" s="496">
        <v>4682</v>
      </c>
      <c r="E27" s="485">
        <v>20269</v>
      </c>
      <c r="F27" s="486">
        <v>18578</v>
      </c>
      <c r="G27" s="485">
        <v>89</v>
      </c>
      <c r="H27" s="486">
        <v>84</v>
      </c>
      <c r="I27" s="485">
        <v>76</v>
      </c>
      <c r="J27" s="486">
        <v>66</v>
      </c>
      <c r="K27" s="489">
        <f t="shared" si="0"/>
        <v>19.008970525416487</v>
      </c>
      <c r="L27" s="497">
        <v>18.6</v>
      </c>
      <c r="M27" s="491">
        <v>1166</v>
      </c>
      <c r="N27" s="491">
        <v>1382</v>
      </c>
      <c r="O27" s="498">
        <v>5</v>
      </c>
      <c r="P27" s="491">
        <v>6</v>
      </c>
    </row>
    <row r="28" spans="1:16" ht="0.75" customHeight="1">
      <c r="A28" s="509" t="s">
        <v>140</v>
      </c>
      <c r="B28" s="510">
        <v>100</v>
      </c>
      <c r="C28" s="511">
        <v>100</v>
      </c>
      <c r="D28" s="511">
        <v>100</v>
      </c>
      <c r="E28" s="512">
        <v>68</v>
      </c>
      <c r="F28" s="513">
        <v>0</v>
      </c>
      <c r="G28" s="512">
        <v>0.7</v>
      </c>
      <c r="H28" s="513">
        <v>0.7</v>
      </c>
      <c r="I28" s="512">
        <v>2.4</v>
      </c>
      <c r="J28" s="514">
        <v>2.4</v>
      </c>
      <c r="K28" s="515">
        <f t="shared" si="0"/>
        <v>6.999999999999999</v>
      </c>
      <c r="L28" s="516">
        <v>7</v>
      </c>
      <c r="M28" s="517"/>
      <c r="N28" s="518"/>
      <c r="O28" s="519"/>
      <c r="P28" s="520"/>
    </row>
    <row r="29" spans="1:16" ht="14.25">
      <c r="A29" s="521" t="s">
        <v>141</v>
      </c>
      <c r="B29" s="522">
        <f aca="true" t="shared" si="1" ref="B29:J29">SUM(B7:B27)</f>
        <v>23312</v>
      </c>
      <c r="C29" s="522">
        <f t="shared" si="1"/>
        <v>23245</v>
      </c>
      <c r="D29" s="522">
        <f t="shared" si="1"/>
        <v>23245</v>
      </c>
      <c r="E29" s="523">
        <f t="shared" si="1"/>
        <v>76177.1</v>
      </c>
      <c r="F29" s="523">
        <f t="shared" si="1"/>
        <v>70321.70000000001</v>
      </c>
      <c r="G29" s="523">
        <f t="shared" si="1"/>
        <v>346.5</v>
      </c>
      <c r="H29" s="523">
        <f t="shared" si="1"/>
        <v>314.1</v>
      </c>
      <c r="I29" s="523">
        <f t="shared" si="1"/>
        <v>307.6</v>
      </c>
      <c r="J29" s="523">
        <f t="shared" si="1"/>
        <v>275</v>
      </c>
      <c r="K29" s="524">
        <f t="shared" si="0"/>
        <v>14.906431490643149</v>
      </c>
      <c r="L29" s="525">
        <v>13.3</v>
      </c>
      <c r="M29" s="523">
        <f>SUM(M7:M28)</f>
        <v>18962.2</v>
      </c>
      <c r="N29" s="526">
        <f>SUM(N7:N28)</f>
        <v>18723</v>
      </c>
      <c r="O29" s="526">
        <f>SUM(O7:O28)</f>
        <v>92.39999999999999</v>
      </c>
      <c r="P29" s="526">
        <f>SUM(P7:P28)</f>
        <v>93.2</v>
      </c>
    </row>
    <row r="30" ht="12.75">
      <c r="A30" s="503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2019-08-26T06:38:38Z</cp:lastPrinted>
  <dcterms:created xsi:type="dcterms:W3CDTF">2019-06-10T04:09:44Z</dcterms:created>
  <dcterms:modified xsi:type="dcterms:W3CDTF">2019-08-27T07:35:24Z</dcterms:modified>
  <cp:category/>
  <cp:version/>
  <cp:contentType/>
  <cp:contentStatus/>
</cp:coreProperties>
</file>