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сев" sheetId="3" r:id="rId3"/>
    <sheet name="уборка кормовых" sheetId="4" r:id="rId4"/>
    <sheet name="корма" sheetId="5" r:id="rId5"/>
    <sheet name="молоко" sheetId="6" r:id="rId6"/>
  </sheets>
  <definedNames>
    <definedName name="_xlnm.Print_Titles" localSheetId="4">'корма'!$A:$A,'корма'!$4:$28</definedName>
    <definedName name="_xlnm.Print_Titles" localSheetId="0">('уборка зерновые'!$A:$A,'уборка зерновые'!$3:$27)</definedName>
    <definedName name="_xlnm.Print_Area" localSheetId="4">'корма'!$A$1:$U$28</definedName>
    <definedName name="_xlnm.Print_Area" localSheetId="3">'уборка кормовых'!$A$1:$M$27</definedName>
  </definedNames>
  <calcPr fullCalcOnLoad="1"/>
</workbook>
</file>

<file path=xl/sharedStrings.xml><?xml version="1.0" encoding="utf-8"?>
<sst xmlns="http://schemas.openxmlformats.org/spreadsheetml/2006/main" count="389" uniqueCount="124">
  <si>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</si>
  <si>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</si>
  <si>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</si>
  <si>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</si>
  <si>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</si>
  <si>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</si>
  <si>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</si>
  <si>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</si>
  <si>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</si>
  <si>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</si>
  <si>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</si>
  <si>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</si>
  <si>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</si>
  <si>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</si>
  <si>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</si>
  <si>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</si>
  <si>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</si>
  <si>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</si>
  <si>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</si>
  <si>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</si>
  <si>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</si>
  <si>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</si>
  <si>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</si>
  <si>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</si>
  <si>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</si>
  <si>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</si>
  <si>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</si>
  <si>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</si>
  <si>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</si>
  <si>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</si>
  <si>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</si>
  <si>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</si>
  <si>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</si>
  <si>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</si>
  <si>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</si>
  <si>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</si>
  <si>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</si>
  <si>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</si>
  <si>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</si>
  <si>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</si>
  <si>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</si>
  <si>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</si>
  <si>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</si>
  <si>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</si>
  <si>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</si>
  <si>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</si>
  <si>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</si>
  <si>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</si>
  <si>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</si>
  <si>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</si>
  <si>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</si>
  <si>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</si>
  <si>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</si>
  <si>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</si>
  <si>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</si>
  <si>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</si>
  <si>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</si>
  <si>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</si>
  <si>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</si>
  <si>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</si>
  <si>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</si>
  <si>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</si>
  <si>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</si>
  <si>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</si>
  <si>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</si>
  <si>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</si>
  <si>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</si>
  <si>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</si>
  <si>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</si>
  <si>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</si>
  <si>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</si>
  <si>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</si>
  <si>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</si>
  <si>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</si>
  <si>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</si>
  <si>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</si>
  <si>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</si>
  <si>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</si>
  <si>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</si>
  <si>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</si>
  <si>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</si>
  <si>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</si>
  <si>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</si>
  <si>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</si>
  <si>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</si>
  <si>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</si>
  <si>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</si>
  <si>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</si>
  <si>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>Потребность и обеспеченность животноводства кормами  в общественном секторе                                                          (КФХ и с/х организации), тонн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</si>
  <si>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</si>
  <si>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</si>
  <si>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</si>
  <si>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</si>
  <si>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</si>
  <si>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</si>
  <si>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</si>
  <si>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</si>
  <si>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</si>
  <si>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</si>
  <si>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</si>
  <si>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</si>
  <si>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</si>
  <si>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</si>
  <si>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</si>
  <si>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</si>
  <si>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</si>
  <si>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</si>
  <si>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</si>
  <si>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</si>
  <si>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</si>
  <si>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</si>
  <si>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</si>
  <si>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</si>
  <si>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</si>
  <si>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</si>
  <si>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</si>
  <si>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</si>
  <si>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</si>
  <si>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</si>
  <si>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</si>
  <si>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</si>
  <si>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21.08</t>
  </si>
  <si>
    <t>22.08</t>
  </si>
  <si>
    <t>Уборка сельскохозяйственных культур     22.08.2017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</si>
</sst>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70">
    <xf numFmtId="0" fontId="0" fillId="0" borderId="0" xfId="0" applyAlignment="1">
      <alignment/>
    </xf>
    <xf numFmtId="0" fontId="23" fillId="0" borderId="0" xfId="0" applyFont="1" applyAlignment="1">
      <alignment/>
    </xf>
    <xf numFmtId="1" fontId="22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3" fillId="0" borderId="10" xfId="61" applyFont="1" applyFill="1" applyBorder="1" applyAlignment="1" applyProtection="1">
      <alignment vertical="center"/>
      <protection locked="0"/>
    </xf>
    <xf numFmtId="0" fontId="23" fillId="0" borderId="10" xfId="61" applyNumberFormat="1" applyFont="1" applyFill="1" applyBorder="1" applyAlignment="1" applyProtection="1">
      <alignment horizontal="center" vertical="center"/>
      <protection locked="0"/>
    </xf>
    <xf numFmtId="1" fontId="23" fillId="0" borderId="10" xfId="61" applyNumberFormat="1" applyFont="1" applyFill="1" applyBorder="1" applyAlignment="1" applyProtection="1">
      <alignment horizontal="center" vertical="center"/>
      <protection locked="0"/>
    </xf>
    <xf numFmtId="0" fontId="23" fillId="0" borderId="10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0" fontId="23" fillId="24" borderId="10" xfId="61" applyFont="1" applyFill="1" applyBorder="1" applyAlignment="1" applyProtection="1">
      <alignment vertical="center"/>
      <protection locked="0"/>
    </xf>
    <xf numFmtId="0" fontId="23" fillId="24" borderId="10" xfId="0" applyNumberFormat="1" applyFont="1" applyFill="1" applyBorder="1" applyAlignment="1">
      <alignment horizontal="center" vertical="center"/>
    </xf>
    <xf numFmtId="0" fontId="23" fillId="24" borderId="10" xfId="61" applyNumberFormat="1" applyFont="1" applyFill="1" applyBorder="1" applyAlignment="1" applyProtection="1">
      <alignment horizontal="center" vertical="center"/>
      <protection locked="0"/>
    </xf>
    <xf numFmtId="1" fontId="23" fillId="24" borderId="10" xfId="61" applyNumberFormat="1" applyFont="1" applyFill="1" applyBorder="1" applyAlignment="1" applyProtection="1">
      <alignment horizontal="center" vertical="center"/>
      <protection locked="0"/>
    </xf>
    <xf numFmtId="3" fontId="23" fillId="24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0" xfId="0" applyNumberFormat="1" applyFont="1" applyFill="1" applyBorder="1" applyAlignment="1" applyProtection="1">
      <alignment horizontal="center" vertical="center"/>
      <protection locked="0"/>
    </xf>
    <xf numFmtId="164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58" applyFont="1" applyBorder="1" applyAlignment="1">
      <alignment wrapText="1"/>
      <protection/>
    </xf>
    <xf numFmtId="0" fontId="22" fillId="0" borderId="0" xfId="0" applyFont="1" applyAlignment="1">
      <alignment/>
    </xf>
    <xf numFmtId="0" fontId="22" fillId="0" borderId="0" xfId="58" applyFont="1" applyBorder="1">
      <alignment/>
      <protection/>
    </xf>
    <xf numFmtId="14" fontId="19" fillId="0" borderId="0" xfId="58" applyNumberFormat="1" applyFont="1" applyBorder="1" applyAlignment="1">
      <alignment/>
      <protection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10" xfId="58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 vertical="center"/>
    </xf>
    <xf numFmtId="0" fontId="22" fillId="0" borderId="10" xfId="58" applyFont="1" applyBorder="1">
      <alignment/>
      <protection/>
    </xf>
    <xf numFmtId="1" fontId="22" fillId="0" borderId="10" xfId="0" applyNumberFormat="1" applyFont="1" applyBorder="1" applyAlignment="1">
      <alignment horizontal="center" vertical="center"/>
    </xf>
    <xf numFmtId="164" fontId="22" fillId="0" borderId="10" xfId="58" applyNumberFormat="1" applyFont="1" applyBorder="1" applyAlignment="1">
      <alignment horizontal="center" vertical="center"/>
      <protection/>
    </xf>
    <xf numFmtId="1" fontId="22" fillId="0" borderId="10" xfId="58" applyNumberFormat="1" applyFont="1" applyBorder="1" applyAlignment="1">
      <alignment horizontal="center" vertical="center"/>
      <protection/>
    </xf>
    <xf numFmtId="166" fontId="22" fillId="0" borderId="10" xfId="0" applyNumberFormat="1" applyFont="1" applyBorder="1" applyAlignment="1">
      <alignment horizontal="center" vertical="center" wrapText="1"/>
    </xf>
    <xf numFmtId="0" fontId="22" fillId="0" borderId="10" xfId="58" applyFont="1" applyBorder="1" applyAlignment="1">
      <alignment horizontal="center" vertical="center"/>
      <protection/>
    </xf>
    <xf numFmtId="0" fontId="22" fillId="0" borderId="10" xfId="58" applyFont="1" applyFill="1" applyBorder="1">
      <alignment/>
      <protection/>
    </xf>
    <xf numFmtId="0" fontId="22" fillId="24" borderId="10" xfId="58" applyFont="1" applyFill="1" applyBorder="1" applyAlignment="1">
      <alignment horizontal="center" vertical="center"/>
      <protection/>
    </xf>
    <xf numFmtId="0" fontId="19" fillId="0" borderId="10" xfId="58" applyFont="1" applyBorder="1">
      <alignment/>
      <protection/>
    </xf>
    <xf numFmtId="1" fontId="19" fillId="0" borderId="10" xfId="58" applyNumberFormat="1" applyFont="1" applyBorder="1" applyAlignment="1">
      <alignment horizontal="center" vertical="center"/>
      <protection/>
    </xf>
    <xf numFmtId="164" fontId="19" fillId="0" borderId="10" xfId="58" applyNumberFormat="1" applyFont="1" applyBorder="1" applyAlignment="1">
      <alignment horizontal="center" vertical="center"/>
      <protection/>
    </xf>
    <xf numFmtId="0" fontId="19" fillId="0" borderId="0" xfId="58" applyFont="1" applyBorder="1" applyAlignment="1">
      <alignment horizontal="center" vertical="center" wrapText="1"/>
      <protection/>
    </xf>
    <xf numFmtId="0" fontId="19" fillId="25" borderId="0" xfId="0" applyFont="1" applyFill="1" applyBorder="1" applyAlignment="1" applyProtection="1">
      <alignment/>
      <protection locked="0"/>
    </xf>
    <xf numFmtId="0" fontId="19" fillId="25" borderId="0" xfId="0" applyFont="1" applyFill="1" applyBorder="1" applyAlignment="1" applyProtection="1">
      <alignment horizontal="center"/>
      <protection locked="0"/>
    </xf>
    <xf numFmtId="0" fontId="0" fillId="25" borderId="0" xfId="0" applyFill="1" applyAlignment="1">
      <alignment horizontal="center" vertical="center" wrapText="1"/>
    </xf>
    <xf numFmtId="0" fontId="0" fillId="25" borderId="0" xfId="0" applyFill="1" applyAlignment="1">
      <alignment/>
    </xf>
    <xf numFmtId="0" fontId="21" fillId="25" borderId="0" xfId="0" applyFont="1" applyFill="1" applyAlignment="1">
      <alignment horizontal="center" vertical="center" wrapText="1"/>
    </xf>
    <xf numFmtId="0" fontId="19" fillId="25" borderId="10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1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2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3" xfId="54" applyFont="1" applyFill="1" applyBorder="1" applyAlignment="1" applyProtection="1">
      <alignment horizontal="center" vertical="center" textRotation="90" wrapText="1"/>
      <protection locked="0"/>
    </xf>
    <xf numFmtId="0" fontId="22" fillId="25" borderId="10" xfId="58" applyFont="1" applyFill="1" applyBorder="1" applyAlignment="1" applyProtection="1">
      <alignment horizontal="left" vertical="center" wrapText="1"/>
      <protection locked="0"/>
    </xf>
    <xf numFmtId="0" fontId="22" fillId="25" borderId="10" xfId="58" applyFont="1" applyFill="1" applyBorder="1" applyAlignment="1" applyProtection="1">
      <alignment horizontal="center" vertical="center" wrapText="1"/>
      <protection locked="0"/>
    </xf>
    <xf numFmtId="164" fontId="22" fillId="25" borderId="10" xfId="0" applyNumberFormat="1" applyFont="1" applyFill="1" applyBorder="1" applyAlignment="1">
      <alignment horizontal="center" vertical="center" wrapText="1"/>
    </xf>
    <xf numFmtId="0" fontId="22" fillId="25" borderId="11" xfId="58" applyFont="1" applyFill="1" applyBorder="1" applyAlignment="1" applyProtection="1">
      <alignment horizontal="center" vertical="center" wrapText="1"/>
      <protection locked="0"/>
    </xf>
    <xf numFmtId="1" fontId="22" fillId="25" borderId="12" xfId="58" applyNumberFormat="1" applyFont="1" applyFill="1" applyBorder="1" applyAlignment="1" applyProtection="1">
      <alignment horizontal="center" vertical="center" wrapText="1"/>
      <protection locked="0"/>
    </xf>
    <xf numFmtId="1" fontId="22" fillId="25" borderId="10" xfId="58" applyNumberFormat="1" applyFont="1" applyFill="1" applyBorder="1" applyAlignment="1" applyProtection="1">
      <alignment horizontal="center" vertical="center" wrapText="1"/>
      <protection locked="0"/>
    </xf>
    <xf numFmtId="164" fontId="22" fillId="25" borderId="10" xfId="58" applyNumberFormat="1" applyFont="1" applyFill="1" applyBorder="1" applyAlignment="1" applyProtection="1">
      <alignment horizontal="center" vertical="center" wrapText="1"/>
      <protection locked="0"/>
    </xf>
    <xf numFmtId="0" fontId="22" fillId="25" borderId="12" xfId="58" applyNumberFormat="1" applyFont="1" applyFill="1" applyBorder="1" applyAlignment="1" applyProtection="1">
      <alignment horizontal="center" vertical="center" wrapText="1"/>
      <protection locked="0"/>
    </xf>
    <xf numFmtId="0" fontId="22" fillId="25" borderId="10" xfId="58" applyNumberFormat="1" applyFont="1" applyFill="1" applyBorder="1" applyAlignment="1" applyProtection="1">
      <alignment horizontal="center" vertical="center" wrapText="1"/>
      <protection locked="0"/>
    </xf>
    <xf numFmtId="4" fontId="22" fillId="25" borderId="10" xfId="58" applyNumberFormat="1" applyFont="1" applyFill="1" applyBorder="1" applyAlignment="1" applyProtection="1">
      <alignment horizontal="center" vertical="center" wrapText="1"/>
      <protection locked="0"/>
    </xf>
    <xf numFmtId="4" fontId="22" fillId="25" borderId="11" xfId="58" applyNumberFormat="1" applyFont="1" applyFill="1" applyBorder="1" applyAlignment="1" applyProtection="1">
      <alignment horizontal="center" vertical="center" wrapText="1"/>
      <protection locked="0"/>
    </xf>
    <xf numFmtId="0" fontId="22" fillId="25" borderId="12" xfId="58" applyFont="1" applyFill="1" applyBorder="1" applyAlignment="1" applyProtection="1">
      <alignment horizontal="center" vertical="center" wrapText="1"/>
      <protection locked="0"/>
    </xf>
    <xf numFmtId="0" fontId="22" fillId="25" borderId="12" xfId="0" applyFont="1" applyFill="1" applyBorder="1" applyAlignment="1">
      <alignment horizontal="center" vertical="center" wrapText="1"/>
    </xf>
    <xf numFmtId="2" fontId="22" fillId="25" borderId="10" xfId="58" applyNumberFormat="1" applyFont="1" applyFill="1" applyBorder="1" applyAlignment="1" applyProtection="1">
      <alignment horizontal="center" vertical="center" wrapText="1"/>
      <protection locked="0"/>
    </xf>
    <xf numFmtId="1" fontId="22" fillId="25" borderId="13" xfId="58" applyNumberFormat="1" applyFont="1" applyFill="1" applyBorder="1" applyAlignment="1" applyProtection="1">
      <alignment horizontal="center" vertical="center" wrapText="1"/>
      <protection locked="0"/>
    </xf>
    <xf numFmtId="0" fontId="22" fillId="24" borderId="10" xfId="58" applyFont="1" applyFill="1" applyBorder="1" applyAlignment="1" applyProtection="1">
      <alignment horizontal="center" vertical="center" wrapText="1"/>
      <protection locked="0"/>
    </xf>
    <xf numFmtId="1" fontId="22" fillId="24" borderId="10" xfId="0" applyNumberFormat="1" applyFont="1" applyFill="1" applyBorder="1" applyAlignment="1" applyProtection="1">
      <alignment horizontal="center" vertical="center" wrapText="1"/>
      <protection/>
    </xf>
    <xf numFmtId="164" fontId="22" fillId="24" borderId="10" xfId="57" applyNumberFormat="1" applyFont="1" applyFill="1" applyBorder="1" applyAlignment="1" applyProtection="1">
      <alignment horizontal="center" vertical="center" wrapText="1"/>
      <protection hidden="1"/>
    </xf>
    <xf numFmtId="0" fontId="22" fillId="24" borderId="10" xfId="58" applyFont="1" applyFill="1" applyBorder="1" applyAlignment="1" applyProtection="1">
      <alignment horizontal="center" vertical="center" wrapText="1"/>
      <protection hidden="1"/>
    </xf>
    <xf numFmtId="0" fontId="22" fillId="24" borderId="10" xfId="58" applyFont="1" applyFill="1" applyBorder="1" applyAlignment="1" applyProtection="1">
      <alignment horizontal="center" vertical="center" wrapText="1"/>
      <protection hidden="1" locked="0"/>
    </xf>
    <xf numFmtId="164" fontId="22" fillId="24" borderId="11" xfId="58" applyNumberFormat="1" applyFont="1" applyFill="1" applyBorder="1" applyAlignment="1" applyProtection="1">
      <alignment horizontal="center" vertical="center" wrapText="1"/>
      <protection hidden="1"/>
    </xf>
    <xf numFmtId="1" fontId="22" fillId="25" borderId="12" xfId="0" applyNumberFormat="1" applyFont="1" applyFill="1" applyBorder="1" applyAlignment="1">
      <alignment horizontal="center" vertical="center" wrapText="1"/>
    </xf>
    <xf numFmtId="164" fontId="22" fillId="24" borderId="10" xfId="0" applyNumberFormat="1" applyFont="1" applyFill="1" applyBorder="1" applyAlignment="1">
      <alignment horizontal="center" vertical="center" wrapText="1"/>
    </xf>
    <xf numFmtId="164" fontId="22" fillId="24" borderId="11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2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4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10" xfId="58" applyFont="1" applyFill="1" applyBorder="1" applyAlignment="1" applyProtection="1">
      <alignment horizontal="center" vertical="center" wrapText="1"/>
      <protection hidden="1" locked="0"/>
    </xf>
    <xf numFmtId="164" fontId="22" fillId="25" borderId="11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58" applyFont="1" applyFill="1" applyBorder="1" applyAlignment="1" applyProtection="1">
      <alignment horizontal="center" vertical="center" wrapText="1"/>
      <protection hidden="1"/>
    </xf>
    <xf numFmtId="0" fontId="22" fillId="25" borderId="11" xfId="58" applyFont="1" applyFill="1" applyBorder="1" applyAlignment="1" applyProtection="1">
      <alignment horizontal="center" vertical="center" wrapText="1"/>
      <protection hidden="1"/>
    </xf>
    <xf numFmtId="0" fontId="22" fillId="25" borderId="10" xfId="58" applyNumberFormat="1" applyFont="1" applyFill="1" applyBorder="1" applyAlignment="1" applyProtection="1">
      <alignment horizontal="center" vertical="center" wrapText="1"/>
      <protection hidden="1" locked="0"/>
    </xf>
    <xf numFmtId="164" fontId="22" fillId="25" borderId="11" xfId="58" applyNumberFormat="1" applyFont="1" applyFill="1" applyBorder="1" applyAlignment="1" applyProtection="1">
      <alignment horizontal="center" vertical="center" wrapText="1"/>
      <protection/>
    </xf>
    <xf numFmtId="0" fontId="22" fillId="25" borderId="10" xfId="58" applyNumberFormat="1" applyFont="1" applyFill="1" applyBorder="1" applyAlignment="1" applyProtection="1">
      <alignment horizontal="center" vertical="center" wrapText="1"/>
      <protection hidden="1"/>
    </xf>
    <xf numFmtId="164" fontId="22" fillId="25" borderId="11" xfId="58" applyNumberFormat="1" applyFont="1" applyFill="1" applyBorder="1" applyAlignment="1" applyProtection="1">
      <alignment horizontal="center" vertical="center" wrapText="1"/>
      <protection hidden="1"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1" fontId="22" fillId="25" borderId="10" xfId="58" applyNumberFormat="1" applyFont="1" applyFill="1" applyBorder="1" applyAlignment="1" applyProtection="1">
      <alignment horizontal="center" vertical="center" wrapText="1"/>
      <protection hidden="1"/>
    </xf>
    <xf numFmtId="1" fontId="22" fillId="25" borderId="12" xfId="58" applyNumberFormat="1" applyFont="1" applyFill="1" applyBorder="1" applyAlignment="1" applyProtection="1">
      <alignment horizontal="center" vertical="center" wrapText="1"/>
      <protection hidden="1"/>
    </xf>
    <xf numFmtId="1" fontId="22" fillId="25" borderId="13" xfId="58" applyNumberFormat="1" applyFont="1" applyFill="1" applyBorder="1" applyAlignment="1" applyProtection="1">
      <alignment horizontal="center" vertical="center" wrapText="1"/>
      <protection hidden="1"/>
    </xf>
    <xf numFmtId="1" fontId="22" fillId="24" borderId="12" xfId="0" applyNumberFormat="1" applyFont="1" applyFill="1" applyBorder="1" applyAlignment="1">
      <alignment horizontal="center" vertical="center" wrapText="1"/>
    </xf>
    <xf numFmtId="1" fontId="22" fillId="24" borderId="10" xfId="58" applyNumberFormat="1" applyFont="1" applyFill="1" applyBorder="1" applyAlignment="1" applyProtection="1">
      <alignment horizontal="center" vertical="center" wrapText="1"/>
      <protection locked="0"/>
    </xf>
    <xf numFmtId="164" fontId="22" fillId="25" borderId="10" xfId="57" applyNumberFormat="1" applyFont="1" applyFill="1" applyBorder="1" applyAlignment="1" applyProtection="1">
      <alignment horizontal="center" vertical="center" wrapText="1"/>
      <protection hidden="1" locked="0"/>
    </xf>
    <xf numFmtId="164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57" applyNumberFormat="1" applyFont="1" applyFill="1" applyBorder="1" applyAlignment="1" applyProtection="1">
      <alignment horizontal="center" vertical="center" wrapText="1"/>
      <protection hidden="1" locked="0"/>
    </xf>
    <xf numFmtId="1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1" fontId="22" fillId="25" borderId="12" xfId="57" applyNumberFormat="1" applyFont="1" applyFill="1" applyBorder="1" applyAlignment="1" applyProtection="1">
      <alignment horizontal="center" vertical="center" wrapText="1"/>
      <protection hidden="1"/>
    </xf>
    <xf numFmtId="1" fontId="22" fillId="25" borderId="13" xfId="57" applyNumberFormat="1" applyFont="1" applyFill="1" applyBorder="1" applyAlignment="1" applyProtection="1">
      <alignment horizontal="center" vertical="center" wrapText="1"/>
      <protection hidden="1"/>
    </xf>
    <xf numFmtId="2" fontId="22" fillId="25" borderId="10" xfId="0" applyNumberFormat="1" applyFont="1" applyFill="1" applyBorder="1" applyAlignment="1">
      <alignment horizontal="center" vertical="center" wrapText="1"/>
    </xf>
    <xf numFmtId="1" fontId="22" fillId="25" borderId="10" xfId="0" applyNumberFormat="1" applyFont="1" applyFill="1" applyBorder="1" applyAlignment="1" applyProtection="1">
      <alignment horizontal="center" vertical="center" wrapText="1"/>
      <protection/>
    </xf>
    <xf numFmtId="3" fontId="22" fillId="25" borderId="12" xfId="0" applyNumberFormat="1" applyFont="1" applyFill="1" applyBorder="1" applyAlignment="1">
      <alignment horizontal="center" vertical="center" wrapText="1"/>
    </xf>
    <xf numFmtId="3" fontId="22" fillId="25" borderId="10" xfId="0" applyNumberFormat="1" applyFont="1" applyFill="1" applyBorder="1" applyAlignment="1">
      <alignment horizontal="center" vertical="center" wrapText="1"/>
    </xf>
    <xf numFmtId="164" fontId="19" fillId="25" borderId="11" xfId="58" applyNumberFormat="1" applyFont="1" applyFill="1" applyBorder="1" applyAlignment="1" applyProtection="1">
      <alignment horizontal="center" vertical="center" wrapText="1"/>
      <protection/>
    </xf>
    <xf numFmtId="0" fontId="19" fillId="25" borderId="10" xfId="58" applyFont="1" applyFill="1" applyBorder="1" applyAlignment="1" applyProtection="1">
      <alignment horizontal="left" vertical="center" wrapText="1"/>
      <protection locked="0"/>
    </xf>
    <xf numFmtId="0" fontId="19" fillId="25" borderId="10" xfId="58" applyFont="1" applyFill="1" applyBorder="1" applyAlignment="1" applyProtection="1">
      <alignment horizontal="center" vertical="center" wrapText="1"/>
      <protection/>
    </xf>
    <xf numFmtId="1" fontId="19" fillId="25" borderId="10" xfId="58" applyNumberFormat="1" applyFont="1" applyFill="1" applyBorder="1" applyAlignment="1" applyProtection="1">
      <alignment horizontal="center" vertical="center" wrapText="1"/>
      <protection/>
    </xf>
    <xf numFmtId="164" fontId="19" fillId="25" borderId="10" xfId="58" applyNumberFormat="1" applyFont="1" applyFill="1" applyBorder="1" applyAlignment="1" applyProtection="1">
      <alignment horizontal="center" vertical="center" wrapText="1"/>
      <protection/>
    </xf>
    <xf numFmtId="0" fontId="19" fillId="25" borderId="12" xfId="58" applyFont="1" applyFill="1" applyBorder="1" applyAlignment="1" applyProtection="1">
      <alignment horizontal="center" vertical="center" wrapText="1"/>
      <protection/>
    </xf>
    <xf numFmtId="164" fontId="19" fillId="25" borderId="10" xfId="0" applyNumberFormat="1" applyFont="1" applyFill="1" applyBorder="1" applyAlignment="1">
      <alignment horizontal="center" vertical="center" wrapText="1"/>
    </xf>
    <xf numFmtId="0" fontId="19" fillId="25" borderId="12" xfId="58" applyNumberFormat="1" applyFont="1" applyFill="1" applyBorder="1" applyAlignment="1" applyProtection="1">
      <alignment horizontal="center" vertical="center" wrapText="1"/>
      <protection/>
    </xf>
    <xf numFmtId="0" fontId="19" fillId="25" borderId="10" xfId="58" applyNumberFormat="1" applyFont="1" applyFill="1" applyBorder="1" applyAlignment="1" applyProtection="1">
      <alignment horizontal="center" vertical="center" wrapText="1"/>
      <protection/>
    </xf>
    <xf numFmtId="164" fontId="19" fillId="25" borderId="11" xfId="57" applyNumberFormat="1" applyFont="1" applyFill="1" applyBorder="1" applyAlignment="1" applyProtection="1">
      <alignment horizontal="center" vertical="center" wrapText="1"/>
      <protection hidden="1"/>
    </xf>
    <xf numFmtId="1" fontId="19" fillId="25" borderId="12" xfId="58" applyNumberFormat="1" applyFont="1" applyFill="1" applyBorder="1" applyAlignment="1" applyProtection="1">
      <alignment horizontal="center" vertical="center" wrapText="1"/>
      <protection/>
    </xf>
    <xf numFmtId="1" fontId="19" fillId="25" borderId="13" xfId="58" applyNumberFormat="1" applyFont="1" applyFill="1" applyBorder="1" applyAlignment="1" applyProtection="1">
      <alignment horizontal="center" vertical="center" wrapText="1"/>
      <protection/>
    </xf>
    <xf numFmtId="0" fontId="22" fillId="25" borderId="10" xfId="58" applyFont="1" applyFill="1" applyBorder="1" applyAlignment="1" applyProtection="1">
      <alignment horizontal="center" vertical="center" wrapText="1"/>
      <protection/>
    </xf>
    <xf numFmtId="0" fontId="22" fillId="25" borderId="10" xfId="0" applyFont="1" applyFill="1" applyBorder="1" applyAlignment="1" applyProtection="1">
      <alignment horizontal="center" vertical="center" wrapText="1"/>
      <protection/>
    </xf>
    <xf numFmtId="164" fontId="22" fillId="25" borderId="10" xfId="58" applyNumberFormat="1" applyFont="1" applyFill="1" applyBorder="1" applyAlignment="1" applyProtection="1">
      <alignment horizontal="center" vertical="center" wrapText="1"/>
      <protection/>
    </xf>
    <xf numFmtId="0" fontId="22" fillId="25" borderId="12" xfId="58" applyFont="1" applyFill="1" applyBorder="1" applyAlignment="1" applyProtection="1">
      <alignment horizontal="center" vertical="center" wrapText="1"/>
      <protection/>
    </xf>
    <xf numFmtId="164" fontId="22" fillId="25" borderId="11" xfId="0" applyNumberFormat="1" applyFont="1" applyFill="1" applyBorder="1" applyAlignment="1" applyProtection="1">
      <alignment horizontal="center" vertical="center" wrapText="1"/>
      <protection/>
    </xf>
    <xf numFmtId="0" fontId="22" fillId="25" borderId="12" xfId="58" applyNumberFormat="1" applyFont="1" applyFill="1" applyBorder="1" applyAlignment="1" applyProtection="1">
      <alignment horizontal="center" vertical="center" wrapText="1"/>
      <protection/>
    </xf>
    <xf numFmtId="0" fontId="22" fillId="25" borderId="10" xfId="58" applyNumberFormat="1" applyFont="1" applyFill="1" applyBorder="1" applyAlignment="1" applyProtection="1">
      <alignment horizontal="center" vertical="center" wrapText="1"/>
      <protection/>
    </xf>
    <xf numFmtId="4" fontId="22" fillId="25" borderId="10" xfId="58" applyNumberFormat="1" applyFont="1" applyFill="1" applyBorder="1" applyAlignment="1" applyProtection="1">
      <alignment horizontal="center" vertical="center" wrapText="1"/>
      <protection/>
    </xf>
    <xf numFmtId="4" fontId="22" fillId="25" borderId="11" xfId="58" applyNumberFormat="1" applyFont="1" applyFill="1" applyBorder="1" applyAlignment="1" applyProtection="1">
      <alignment horizontal="center" vertical="center" wrapText="1"/>
      <protection/>
    </xf>
    <xf numFmtId="1" fontId="22" fillId="25" borderId="12" xfId="58" applyNumberFormat="1" applyFont="1" applyFill="1" applyBorder="1" applyAlignment="1" applyProtection="1">
      <alignment horizontal="center" vertical="center" wrapText="1"/>
      <protection/>
    </xf>
    <xf numFmtId="1" fontId="22" fillId="25" borderId="10" xfId="58" applyNumberFormat="1" applyFont="1" applyFill="1" applyBorder="1" applyAlignment="1" applyProtection="1">
      <alignment horizontal="center" vertical="center" wrapText="1"/>
      <protection/>
    </xf>
    <xf numFmtId="1" fontId="22" fillId="25" borderId="11" xfId="58" applyNumberFormat="1" applyFont="1" applyFill="1" applyBorder="1" applyAlignment="1" applyProtection="1">
      <alignment horizontal="center" vertical="center" wrapText="1"/>
      <protection/>
    </xf>
    <xf numFmtId="1" fontId="22" fillId="25" borderId="13" xfId="58" applyNumberFormat="1" applyFont="1" applyFill="1" applyBorder="1" applyAlignment="1" applyProtection="1">
      <alignment horizontal="center" vertical="center" wrapText="1"/>
      <protection/>
    </xf>
    <xf numFmtId="14" fontId="19" fillId="25" borderId="0" xfId="0" applyNumberFormat="1" applyFont="1" applyFill="1" applyBorder="1" applyAlignment="1" applyProtection="1">
      <alignment horizontal="center"/>
      <protection locked="0"/>
    </xf>
    <xf numFmtId="0" fontId="20" fillId="25" borderId="0" xfId="0" applyFont="1" applyFill="1" applyBorder="1" applyAlignment="1" applyProtection="1">
      <alignment/>
      <protection locked="0"/>
    </xf>
    <xf numFmtId="0" fontId="23" fillId="25" borderId="0" xfId="0" applyFont="1" applyFill="1" applyAlignment="1">
      <alignment/>
    </xf>
    <xf numFmtId="0" fontId="19" fillId="24" borderId="10" xfId="54" applyFont="1" applyFill="1" applyBorder="1" applyAlignment="1" applyProtection="1">
      <alignment horizontal="center" vertical="center" textRotation="90" wrapText="1"/>
      <protection locked="0"/>
    </xf>
    <xf numFmtId="3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10" xfId="0" applyFont="1" applyFill="1" applyBorder="1" applyAlignment="1" applyProtection="1">
      <alignment horizontal="center" vertical="center" wrapText="1"/>
      <protection locked="0"/>
    </xf>
    <xf numFmtId="0" fontId="22" fillId="25" borderId="11" xfId="0" applyFont="1" applyFill="1" applyBorder="1" applyAlignment="1" applyProtection="1">
      <alignment horizontal="center" vertical="center" wrapText="1"/>
      <protection locked="0"/>
    </xf>
    <xf numFmtId="0" fontId="22" fillId="25" borderId="12" xfId="0" applyFont="1" applyFill="1" applyBorder="1" applyAlignment="1" applyProtection="1">
      <alignment horizontal="center" vertical="center" wrapText="1"/>
      <protection locked="0"/>
    </xf>
    <xf numFmtId="164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10" xfId="58" applyFont="1" applyFill="1" applyBorder="1" applyAlignment="1" applyProtection="1">
      <alignment horizontal="left" vertical="center" wrapText="1"/>
      <protection locked="0"/>
    </xf>
    <xf numFmtId="3" fontId="22" fillId="25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11" xfId="57" applyNumberFormat="1" applyFont="1" applyFill="1" applyBorder="1" applyAlignment="1" applyProtection="1">
      <alignment horizontal="center" vertical="center" wrapText="1"/>
      <protection hidden="1"/>
    </xf>
    <xf numFmtId="164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2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10" xfId="0" applyNumberFormat="1" applyFont="1" applyFill="1" applyBorder="1" applyAlignment="1">
      <alignment horizontal="center" vertical="center" wrapText="1"/>
    </xf>
    <xf numFmtId="1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2" xfId="0" applyNumberFormat="1" applyFont="1" applyFill="1" applyBorder="1" applyAlignment="1" applyProtection="1">
      <alignment horizontal="center" vertical="center" wrapText="1"/>
      <protection hidden="1"/>
    </xf>
    <xf numFmtId="0" fontId="22" fillId="25" borderId="11" xfId="0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10" xfId="58" applyNumberFormat="1" applyFont="1" applyFill="1" applyBorder="1" applyAlignment="1" applyProtection="1">
      <alignment horizontal="center" vertical="center" wrapText="1"/>
      <protection/>
    </xf>
    <xf numFmtId="0" fontId="24" fillId="25" borderId="12" xfId="0" applyFont="1" applyFill="1" applyBorder="1" applyAlignment="1" applyProtection="1">
      <alignment horizontal="center" vertical="center" wrapText="1"/>
      <protection/>
    </xf>
    <xf numFmtId="0" fontId="24" fillId="25" borderId="10" xfId="0" applyFont="1" applyFill="1" applyBorder="1" applyAlignment="1" applyProtection="1">
      <alignment horizontal="center" vertical="center" wrapText="1"/>
      <protection/>
    </xf>
    <xf numFmtId="164" fontId="19" fillId="25" borderId="11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11" xfId="0" applyNumberFormat="1" applyFont="1" applyFill="1" applyBorder="1" applyAlignment="1" applyProtection="1">
      <alignment horizontal="center" vertical="center" wrapText="1"/>
      <protection/>
    </xf>
    <xf numFmtId="3" fontId="19" fillId="25" borderId="12" xfId="58" applyNumberFormat="1" applyFont="1" applyFill="1" applyBorder="1" applyAlignment="1" applyProtection="1">
      <alignment horizontal="center" vertical="center" wrapText="1"/>
      <protection/>
    </xf>
    <xf numFmtId="165" fontId="19" fillId="25" borderId="11" xfId="0" applyNumberFormat="1" applyFont="1" applyFill="1" applyBorder="1" applyAlignment="1" applyProtection="1">
      <alignment horizontal="center" vertical="center" wrapText="1"/>
      <protection/>
    </xf>
    <xf numFmtId="1" fontId="19" fillId="25" borderId="11" xfId="0" applyNumberFormat="1" applyFont="1" applyFill="1" applyBorder="1" applyAlignment="1" applyProtection="1">
      <alignment horizontal="center" vertical="center" wrapText="1"/>
      <protection/>
    </xf>
    <xf numFmtId="1" fontId="19" fillId="25" borderId="12" xfId="0" applyNumberFormat="1" applyFont="1" applyFill="1" applyBorder="1" applyAlignment="1" applyProtection="1">
      <alignment horizontal="center" vertical="center" wrapText="1"/>
      <protection/>
    </xf>
    <xf numFmtId="1" fontId="19" fillId="25" borderId="10" xfId="0" applyNumberFormat="1" applyFont="1" applyFill="1" applyBorder="1" applyAlignment="1" applyProtection="1">
      <alignment horizontal="center" vertical="center" wrapText="1"/>
      <protection/>
    </xf>
    <xf numFmtId="164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10" xfId="0" applyFont="1" applyFill="1" applyBorder="1" applyAlignment="1">
      <alignment horizontal="left" vertical="center" wrapText="1"/>
    </xf>
    <xf numFmtId="164" fontId="22" fillId="25" borderId="11" xfId="0" applyNumberFormat="1" applyFont="1" applyFill="1" applyBorder="1" applyAlignment="1">
      <alignment horizontal="center" vertical="center" wrapText="1"/>
    </xf>
    <xf numFmtId="164" fontId="19" fillId="25" borderId="11" xfId="58" applyNumberFormat="1" applyFont="1" applyFill="1" applyBorder="1" applyAlignment="1" applyProtection="1">
      <alignment horizontal="center" vertical="center" wrapText="1"/>
      <protection hidden="1"/>
    </xf>
    <xf numFmtId="0" fontId="22" fillId="0" borderId="10" xfId="58" applyFont="1" applyFill="1" applyBorder="1" applyAlignment="1" applyProtection="1">
      <alignment horizontal="left" vertical="center" wrapText="1"/>
      <protection locked="0"/>
    </xf>
    <xf numFmtId="164" fontId="22" fillId="24" borderId="10" xfId="0" applyNumberFormat="1" applyFont="1" applyFill="1" applyBorder="1" applyAlignment="1" applyProtection="1">
      <alignment horizontal="center" vertical="center" wrapText="1"/>
      <protection/>
    </xf>
    <xf numFmtId="164" fontId="22" fillId="25" borderId="10" xfId="0" applyNumberFormat="1" applyFont="1" applyFill="1" applyBorder="1" applyAlignment="1" applyProtection="1">
      <alignment horizontal="center" vertical="center" wrapText="1"/>
      <protection/>
    </xf>
    <xf numFmtId="165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165" fontId="19" fillId="25" borderId="10" xfId="57" applyNumberFormat="1" applyFont="1" applyFill="1" applyBorder="1" applyAlignment="1" applyProtection="1">
      <alignment horizontal="center" vertical="center" wrapText="1"/>
      <protection hidden="1"/>
    </xf>
    <xf numFmtId="165" fontId="19" fillId="25" borderId="11" xfId="57" applyNumberFormat="1" applyFont="1" applyFill="1" applyBorder="1" applyAlignment="1" applyProtection="1">
      <alignment horizontal="center" vertical="center" wrapText="1"/>
      <protection hidden="1"/>
    </xf>
    <xf numFmtId="164" fontId="22" fillId="25" borderId="10" xfId="58" applyNumberFormat="1" applyFont="1" applyFill="1" applyBorder="1" applyAlignment="1" applyProtection="1">
      <alignment horizontal="center" vertical="center" wrapText="1"/>
      <protection hidden="1"/>
    </xf>
    <xf numFmtId="164" fontId="19" fillId="25" borderId="10" xfId="57" applyNumberFormat="1" applyFont="1" applyFill="1" applyBorder="1" applyAlignment="1" applyProtection="1">
      <alignment horizontal="center" vertical="center" wrapText="1"/>
      <protection hidden="1"/>
    </xf>
    <xf numFmtId="3" fontId="22" fillId="25" borderId="10" xfId="57" applyNumberFormat="1" applyFont="1" applyFill="1" applyBorder="1" applyAlignment="1" applyProtection="1">
      <alignment horizontal="center" vertical="center" wrapText="1"/>
      <protection hidden="1"/>
    </xf>
    <xf numFmtId="0" fontId="22" fillId="0" borderId="10" xfId="58" applyFont="1" applyFill="1" applyBorder="1" applyAlignment="1" applyProtection="1">
      <alignment horizontal="left" vertical="center" wrapText="1"/>
      <protection locked="0"/>
    </xf>
    <xf numFmtId="164" fontId="22" fillId="25" borderId="11" xfId="58" applyNumberFormat="1" applyFont="1" applyFill="1" applyBorder="1" applyAlignment="1" applyProtection="1">
      <alignment horizontal="center" vertical="center" wrapText="1"/>
      <protection locked="0"/>
    </xf>
    <xf numFmtId="2" fontId="19" fillId="25" borderId="10" xfId="58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28" fillId="0" borderId="0" xfId="0" applyFont="1" applyAlignment="1" applyProtection="1">
      <alignment/>
      <protection hidden="1"/>
    </xf>
    <xf numFmtId="3" fontId="22" fillId="0" borderId="14" xfId="0" applyNumberFormat="1" applyFont="1" applyBorder="1" applyAlignment="1">
      <alignment horizontal="center" vertical="center" wrapText="1"/>
    </xf>
    <xf numFmtId="1" fontId="22" fillId="25" borderId="14" xfId="59" applyNumberFormat="1" applyFont="1" applyFill="1" applyBorder="1" applyAlignment="1" applyProtection="1">
      <alignment horizontal="center" vertical="center"/>
      <protection hidden="1" locked="0"/>
    </xf>
    <xf numFmtId="164" fontId="22" fillId="0" borderId="14" xfId="0" applyNumberFormat="1" applyFont="1" applyBorder="1" applyAlignment="1" applyProtection="1">
      <alignment horizontal="center" vertical="center"/>
      <protection hidden="1"/>
    </xf>
    <xf numFmtId="3" fontId="22" fillId="25" borderId="14" xfId="58" applyNumberFormat="1" applyFont="1" applyFill="1" applyBorder="1" applyAlignment="1" applyProtection="1">
      <alignment horizontal="center" vertical="center"/>
      <protection hidden="1"/>
    </xf>
    <xf numFmtId="0" fontId="22" fillId="25" borderId="14" xfId="59" applyNumberFormat="1" applyFont="1" applyFill="1" applyBorder="1" applyAlignment="1" applyProtection="1">
      <alignment horizontal="center" vertical="center"/>
      <protection hidden="1" locked="0"/>
    </xf>
    <xf numFmtId="0" fontId="23" fillId="0" borderId="10" xfId="61" applyFont="1" applyFill="1" applyBorder="1" applyAlignment="1" applyProtection="1">
      <alignment vertical="center"/>
      <protection locked="0"/>
    </xf>
    <xf numFmtId="0" fontId="22" fillId="0" borderId="10" xfId="58" applyFont="1" applyBorder="1">
      <alignment/>
      <protection/>
    </xf>
    <xf numFmtId="0" fontId="22" fillId="0" borderId="10" xfId="58" applyFont="1" applyFill="1" applyBorder="1">
      <alignment/>
      <protection/>
    </xf>
    <xf numFmtId="0" fontId="22" fillId="0" borderId="14" xfId="0" applyFont="1" applyBorder="1" applyAlignment="1" applyProtection="1">
      <alignment horizontal="center" vertical="center" textRotation="90" wrapText="1"/>
      <protection hidden="1"/>
    </xf>
    <xf numFmtId="0" fontId="29" fillId="0" borderId="14" xfId="58" applyFont="1" applyFill="1" applyBorder="1" applyAlignment="1" applyProtection="1">
      <alignment vertical="top" wrapText="1"/>
      <protection hidden="1"/>
    </xf>
    <xf numFmtId="3" fontId="29" fillId="0" borderId="14" xfId="58" applyNumberFormat="1" applyFont="1" applyFill="1" applyBorder="1" applyAlignment="1" applyProtection="1">
      <alignment horizontal="center" vertical="top" wrapText="1"/>
      <protection hidden="1"/>
    </xf>
    <xf numFmtId="164" fontId="29" fillId="0" borderId="14" xfId="58" applyNumberFormat="1" applyFont="1" applyFill="1" applyBorder="1" applyAlignment="1" applyProtection="1">
      <alignment horizontal="center" vertical="top" wrapText="1"/>
      <protection hidden="1"/>
    </xf>
    <xf numFmtId="3" fontId="22" fillId="0" borderId="14" xfId="0" applyNumberFormat="1" applyFont="1" applyBorder="1" applyAlignment="1" applyProtection="1">
      <alignment horizontal="center" vertical="center" wrapText="1"/>
      <protection hidden="1"/>
    </xf>
    <xf numFmtId="3" fontId="22" fillId="25" borderId="14" xfId="58" applyNumberFormat="1" applyFont="1" applyFill="1" applyBorder="1" applyAlignment="1" applyProtection="1">
      <alignment horizontal="center"/>
      <protection hidden="1"/>
    </xf>
    <xf numFmtId="165" fontId="22" fillId="25" borderId="14" xfId="58" applyNumberFormat="1" applyFont="1" applyFill="1" applyBorder="1" applyAlignment="1" applyProtection="1">
      <alignment horizontal="center"/>
      <protection hidden="1"/>
    </xf>
    <xf numFmtId="164" fontId="22" fillId="0" borderId="14" xfId="0" applyNumberFormat="1" applyFont="1" applyBorder="1" applyAlignment="1" applyProtection="1">
      <alignment horizontal="center"/>
      <protection hidden="1"/>
    </xf>
    <xf numFmtId="3" fontId="29" fillId="0" borderId="14" xfId="58" applyNumberFormat="1" applyFont="1" applyFill="1" applyBorder="1" applyAlignment="1" applyProtection="1">
      <alignment horizontal="center" vertical="center" wrapText="1"/>
      <protection hidden="1"/>
    </xf>
    <xf numFmtId="164" fontId="29" fillId="0" borderId="14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4" xfId="0" applyNumberFormat="1" applyFont="1" applyBorder="1" applyAlignment="1">
      <alignment horizontal="center" vertical="center" wrapText="1"/>
    </xf>
    <xf numFmtId="165" fontId="22" fillId="25" borderId="14" xfId="58" applyNumberFormat="1" applyFont="1" applyFill="1" applyBorder="1" applyAlignment="1" applyProtection="1">
      <alignment horizontal="center" vertical="center"/>
      <protection hidden="1"/>
    </xf>
    <xf numFmtId="49" fontId="22" fillId="0" borderId="14" xfId="0" applyNumberFormat="1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3" fontId="27" fillId="0" borderId="14" xfId="0" applyNumberFormat="1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 wrapText="1"/>
    </xf>
    <xf numFmtId="0" fontId="19" fillId="0" borderId="14" xfId="0" applyFont="1" applyBorder="1" applyAlignment="1" applyProtection="1">
      <alignment vertical="center"/>
      <protection hidden="1"/>
    </xf>
    <xf numFmtId="3" fontId="24" fillId="0" borderId="14" xfId="58" applyNumberFormat="1" applyFont="1" applyFill="1" applyBorder="1" applyAlignment="1" applyProtection="1">
      <alignment horizontal="center" vertical="center" wrapText="1"/>
      <protection hidden="1"/>
    </xf>
    <xf numFmtId="2" fontId="24" fillId="0" borderId="14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14" xfId="0" applyNumberFormat="1" applyFont="1" applyBorder="1" applyAlignment="1" applyProtection="1">
      <alignment horizontal="center" vertical="center"/>
      <protection hidden="1"/>
    </xf>
    <xf numFmtId="3" fontId="19" fillId="0" borderId="14" xfId="0" applyNumberFormat="1" applyFont="1" applyBorder="1" applyAlignment="1" applyProtection="1">
      <alignment horizontal="center" vertical="center"/>
      <protection hidden="1"/>
    </xf>
    <xf numFmtId="4" fontId="19" fillId="25" borderId="14" xfId="58" applyNumberFormat="1" applyFont="1" applyFill="1" applyBorder="1" applyAlignment="1" applyProtection="1">
      <alignment horizontal="center" vertical="center"/>
      <protection hidden="1"/>
    </xf>
    <xf numFmtId="165" fontId="19" fillId="25" borderId="14" xfId="58" applyNumberFormat="1" applyFont="1" applyFill="1" applyBorder="1" applyAlignment="1" applyProtection="1">
      <alignment horizontal="center" vertical="center"/>
      <protection hidden="1"/>
    </xf>
    <xf numFmtId="1" fontId="19" fillId="0" borderId="14" xfId="0" applyNumberFormat="1" applyFont="1" applyBorder="1" applyAlignment="1" applyProtection="1">
      <alignment horizontal="center" vertical="center"/>
      <protection hidden="1"/>
    </xf>
    <xf numFmtId="164" fontId="19" fillId="0" borderId="14" xfId="0" applyNumberFormat="1" applyFont="1" applyBorder="1" applyAlignment="1" applyProtection="1">
      <alignment horizontal="center" vertical="center"/>
      <protection hidden="1"/>
    </xf>
    <xf numFmtId="0" fontId="22" fillId="0" borderId="14" xfId="54" applyFont="1" applyBorder="1" applyProtection="1">
      <alignment/>
      <protection locked="0"/>
    </xf>
    <xf numFmtId="3" fontId="22" fillId="0" borderId="14" xfId="54" applyNumberFormat="1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/>
      <protection hidden="1"/>
    </xf>
    <xf numFmtId="164" fontId="22" fillId="0" borderId="14" xfId="0" applyNumberFormat="1" applyFont="1" applyBorder="1" applyAlignment="1" applyProtection="1">
      <alignment horizontal="center" vertical="center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19" fillId="0" borderId="0" xfId="61" applyFont="1" applyFill="1" applyBorder="1" applyAlignment="1" applyProtection="1">
      <alignment horizontal="center" vertical="center"/>
      <protection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0" fontId="27" fillId="0" borderId="10" xfId="56" applyFont="1" applyFill="1" applyBorder="1" applyAlignment="1">
      <alignment horizontal="center"/>
      <protection/>
    </xf>
    <xf numFmtId="0" fontId="27" fillId="0" borderId="10" xfId="59" applyFont="1" applyFill="1" applyBorder="1" applyAlignment="1" applyProtection="1">
      <alignment horizontal="center" vertical="center"/>
      <protection locked="0"/>
    </xf>
    <xf numFmtId="49" fontId="27" fillId="0" borderId="10" xfId="56" applyNumberFormat="1" applyFont="1" applyFill="1" applyBorder="1" applyAlignment="1">
      <alignment horizontal="center" vertical="center"/>
      <protection/>
    </xf>
    <xf numFmtId="0" fontId="31" fillId="0" borderId="10" xfId="56" applyFont="1" applyFill="1" applyBorder="1" applyAlignment="1">
      <alignment vertical="top" wrapText="1"/>
      <protection/>
    </xf>
    <xf numFmtId="1" fontId="27" fillId="0" borderId="10" xfId="56" applyNumberFormat="1" applyFont="1" applyFill="1" applyBorder="1" applyAlignment="1">
      <alignment horizontal="center"/>
      <protection/>
    </xf>
    <xf numFmtId="164" fontId="27" fillId="0" borderId="10" xfId="56" applyNumberFormat="1" applyFont="1" applyFill="1" applyBorder="1" applyAlignment="1">
      <alignment horizontal="center"/>
      <protection/>
    </xf>
    <xf numFmtId="164" fontId="27" fillId="0" borderId="10" xfId="59" applyNumberFormat="1" applyFont="1" applyFill="1" applyBorder="1" applyAlignment="1" applyProtection="1">
      <alignment horizontal="center" vertical="center"/>
      <protection locked="0"/>
    </xf>
    <xf numFmtId="164" fontId="27" fillId="0" borderId="10" xfId="59" applyNumberFormat="1" applyFont="1" applyFill="1" applyBorder="1" applyAlignment="1" applyProtection="1">
      <alignment horizontal="center"/>
      <protection/>
    </xf>
    <xf numFmtId="164" fontId="27" fillId="0" borderId="10" xfId="59" applyNumberFormat="1" applyFont="1" applyFill="1" applyBorder="1" applyAlignment="1" applyProtection="1">
      <alignment horizontal="center"/>
      <protection locked="0"/>
    </xf>
    <xf numFmtId="0" fontId="27" fillId="0" borderId="10" xfId="56" applyFont="1" applyFill="1" applyBorder="1" applyAlignment="1">
      <alignment vertical="top" wrapText="1"/>
      <protection/>
    </xf>
    <xf numFmtId="0" fontId="27" fillId="0" borderId="10" xfId="56" applyFont="1" applyFill="1" applyBorder="1" applyAlignment="1">
      <alignment vertical="top" wrapText="1"/>
      <protection/>
    </xf>
    <xf numFmtId="0" fontId="32" fillId="0" borderId="10" xfId="56" applyFont="1" applyFill="1" applyBorder="1" applyAlignment="1">
      <alignment horizontal="center" vertical="top" wrapText="1"/>
      <protection/>
    </xf>
    <xf numFmtId="1" fontId="30" fillId="0" borderId="10" xfId="56" applyNumberFormat="1" applyFont="1" applyFill="1" applyBorder="1" applyAlignment="1">
      <alignment horizontal="center"/>
      <protection/>
    </xf>
    <xf numFmtId="164" fontId="30" fillId="0" borderId="10" xfId="56" applyNumberFormat="1" applyFont="1" applyFill="1" applyBorder="1" applyAlignment="1">
      <alignment horizontal="center"/>
      <protection/>
    </xf>
    <xf numFmtId="164" fontId="30" fillId="0" borderId="10" xfId="59" applyNumberFormat="1" applyFont="1" applyFill="1" applyBorder="1" applyAlignment="1" applyProtection="1">
      <alignment horizontal="center" vertical="center"/>
      <protection locked="0"/>
    </xf>
    <xf numFmtId="0" fontId="19" fillId="25" borderId="15" xfId="58" applyFont="1" applyFill="1" applyBorder="1" applyAlignment="1" applyProtection="1">
      <alignment horizontal="center" vertical="center" wrapText="1"/>
      <protection locked="0"/>
    </xf>
    <xf numFmtId="0" fontId="19" fillId="25" borderId="16" xfId="58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 applyProtection="1">
      <alignment horizontal="center" vertical="center" wrapText="1"/>
      <protection locked="0"/>
    </xf>
    <xf numFmtId="0" fontId="19" fillId="25" borderId="10" xfId="58" applyFont="1" applyFill="1" applyBorder="1" applyAlignment="1" applyProtection="1">
      <alignment horizontal="center" vertical="center" wrapText="1"/>
      <protection locked="0"/>
    </xf>
    <xf numFmtId="0" fontId="19" fillId="25" borderId="11" xfId="58" applyFont="1" applyFill="1" applyBorder="1" applyAlignment="1" applyProtection="1">
      <alignment horizontal="center" vertical="center" wrapText="1"/>
      <protection locked="0"/>
    </xf>
    <xf numFmtId="0" fontId="24" fillId="25" borderId="15" xfId="0" applyFont="1" applyFill="1" applyBorder="1" applyAlignment="1" applyProtection="1">
      <alignment horizontal="center" vertical="center" wrapText="1"/>
      <protection locked="0"/>
    </xf>
    <xf numFmtId="0" fontId="19" fillId="25" borderId="11" xfId="0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 applyProtection="1">
      <alignment horizontal="center" wrapText="1"/>
      <protection locked="0"/>
    </xf>
    <xf numFmtId="14" fontId="20" fillId="25" borderId="17" xfId="0" applyNumberFormat="1" applyFont="1" applyFill="1" applyBorder="1" applyAlignment="1" applyProtection="1">
      <alignment horizontal="center" wrapText="1"/>
      <protection locked="0"/>
    </xf>
    <xf numFmtId="0" fontId="24" fillId="25" borderId="12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/>
      <protection hidden="1"/>
    </xf>
    <xf numFmtId="14" fontId="19" fillId="0" borderId="0" xfId="0" applyNumberFormat="1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14" xfId="0" applyFont="1" applyBorder="1" applyAlignment="1" applyProtection="1">
      <alignment horizontal="center" vertical="center" wrapText="1"/>
      <protection hidden="1"/>
    </xf>
    <xf numFmtId="0" fontId="19" fillId="0" borderId="14" xfId="0" applyFont="1" applyBorder="1" applyAlignment="1" applyProtection="1">
      <alignment horizontal="center" vertical="center"/>
      <protection hidden="1"/>
    </xf>
    <xf numFmtId="0" fontId="19" fillId="0" borderId="14" xfId="0" applyFont="1" applyBorder="1" applyAlignment="1" applyProtection="1">
      <alignment horizontal="center"/>
      <protection hidden="1"/>
    </xf>
    <xf numFmtId="0" fontId="25" fillId="0" borderId="0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58" applyFont="1" applyBorder="1" applyAlignment="1">
      <alignment horizontal="center" vertical="center"/>
      <protection/>
    </xf>
    <xf numFmtId="14" fontId="19" fillId="0" borderId="0" xfId="58" applyNumberFormat="1" applyFont="1" applyBorder="1" applyAlignment="1">
      <alignment/>
      <protection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0" xfId="58" applyFont="1" applyBorder="1" applyAlignment="1">
      <alignment horizontal="center" vertical="center" wrapText="1"/>
      <protection/>
    </xf>
    <xf numFmtId="0" fontId="19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0" fontId="30" fillId="0" borderId="10" xfId="59" applyFont="1" applyFill="1" applyBorder="1" applyAlignment="1" applyProtection="1">
      <alignment horizontal="center" vertical="center" wrapText="1"/>
      <protection locked="0"/>
    </xf>
    <xf numFmtId="0" fontId="30" fillId="0" borderId="10" xfId="59" applyFont="1" applyFill="1" applyBorder="1" applyAlignment="1" applyProtection="1">
      <alignment horizontal="center"/>
      <protection locked="0"/>
    </xf>
    <xf numFmtId="0" fontId="30" fillId="0" borderId="10" xfId="56" applyFont="1" applyFill="1" applyBorder="1" applyAlignment="1">
      <alignment horizontal="center" vertical="center"/>
      <protection/>
    </xf>
    <xf numFmtId="0" fontId="30" fillId="0" borderId="10" xfId="60" applyFont="1" applyFill="1" applyBorder="1" applyAlignment="1" applyProtection="1">
      <alignment horizontal="left" vertical="center"/>
      <protection locked="0"/>
    </xf>
    <xf numFmtId="0" fontId="27" fillId="0" borderId="10" xfId="59" applyFont="1" applyFill="1" applyBorder="1" applyAlignment="1" applyProtection="1">
      <alignment horizontal="center" vertical="center" wrapText="1"/>
      <protection locked="0"/>
    </xf>
    <xf numFmtId="0" fontId="27" fillId="0" borderId="10" xfId="59" applyFont="1" applyFill="1" applyBorder="1" applyAlignment="1" applyProtection="1">
      <alignment horizontal="center"/>
      <protection locked="0"/>
    </xf>
    <xf numFmtId="0" fontId="27" fillId="0" borderId="10" xfId="60" applyFont="1" applyFill="1" applyBorder="1" applyAlignment="1" applyProtection="1">
      <alignment horizontal="center"/>
      <protection locked="0"/>
    </xf>
    <xf numFmtId="0" fontId="27" fillId="0" borderId="10" xfId="56" applyFont="1" applyFill="1" applyBorder="1" applyAlignment="1">
      <alignment horizontal="center"/>
      <protection/>
    </xf>
    <xf numFmtId="0" fontId="27" fillId="0" borderId="10" xfId="59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7"/>
  <sheetViews>
    <sheetView tabSelected="1" view="pageBreakPreview" zoomScaleNormal="75" zoomScaleSheetLayoutView="100" zoomScalePageLayoutView="0" workbookViewId="0" topLeftCell="A1">
      <selection activeCell="F26" sqref="F26"/>
    </sheetView>
  </sheetViews>
  <sheetFormatPr defaultColWidth="8.875" defaultRowHeight="12.75"/>
  <cols>
    <col min="1" max="1" width="20.25390625" style="39" customWidth="1"/>
    <col min="2" max="2" width="8.875" style="39" customWidth="1"/>
    <col min="3" max="3" width="10.375" style="39" customWidth="1"/>
    <col min="4" max="4" width="10.875" style="39" customWidth="1"/>
    <col min="5" max="5" width="10.00390625" style="39" customWidth="1"/>
    <col min="6" max="6" width="11.75390625" style="39" customWidth="1"/>
    <col min="7" max="7" width="8.875" style="39" customWidth="1"/>
    <col min="8" max="8" width="11.125" style="39" customWidth="1"/>
    <col min="9" max="9" width="9.875" style="39" customWidth="1"/>
    <col min="10" max="10" width="8.75390625" style="39" customWidth="1"/>
    <col min="11" max="11" width="9.625" style="39" customWidth="1"/>
    <col min="12" max="12" width="8.625" style="39" customWidth="1"/>
    <col min="13" max="13" width="9.125" style="39" customWidth="1"/>
    <col min="14" max="14" width="8.25390625" style="39" customWidth="1"/>
    <col min="15" max="15" width="6.25390625" style="39" customWidth="1"/>
    <col min="16" max="17" width="7.75390625" style="39" customWidth="1"/>
    <col min="18" max="18" width="8.625" style="39" customWidth="1"/>
    <col min="19" max="19" width="6.875" style="39" bestFit="1" customWidth="1"/>
    <col min="20" max="20" width="6.25390625" style="39" customWidth="1"/>
    <col min="21" max="21" width="7.25390625" style="39" bestFit="1" customWidth="1"/>
    <col min="22" max="22" width="6.875" style="39" bestFit="1" customWidth="1"/>
    <col min="23" max="23" width="8.375" style="39" customWidth="1"/>
    <col min="24" max="24" width="7.375" style="39" customWidth="1"/>
    <col min="25" max="25" width="6.125" style="39" customWidth="1"/>
    <col min="26" max="26" width="7.875" style="39" customWidth="1"/>
    <col min="27" max="27" width="6.75390625" style="39" customWidth="1"/>
    <col min="28" max="28" width="12.25390625" style="39" customWidth="1"/>
    <col min="29" max="29" width="10.625" style="39" customWidth="1"/>
    <col min="30" max="30" width="9.875" style="39" customWidth="1"/>
    <col min="31" max="31" width="11.125" style="39" customWidth="1"/>
    <col min="32" max="32" width="11.25390625" style="39" customWidth="1"/>
    <col min="33" max="33" width="12.00390625" style="39" customWidth="1"/>
    <col min="34" max="34" width="10.75390625" style="39" customWidth="1"/>
    <col min="35" max="35" width="8.375" style="39" customWidth="1"/>
    <col min="36" max="36" width="10.625" style="39" customWidth="1"/>
    <col min="37" max="37" width="9.25390625" style="39" customWidth="1"/>
    <col min="38" max="38" width="12.75390625" style="39" customWidth="1"/>
    <col min="39" max="39" width="11.75390625" style="39" customWidth="1"/>
    <col min="40" max="40" width="8.875" style="39" customWidth="1"/>
    <col min="41" max="41" width="11.00390625" style="39" customWidth="1"/>
    <col min="42" max="42" width="9.875" style="39" customWidth="1"/>
    <col min="43" max="43" width="0.12890625" style="39" hidden="1" customWidth="1"/>
    <col min="44" max="44" width="6.875" style="39" hidden="1" customWidth="1"/>
    <col min="45" max="45" width="3.875" style="39" hidden="1" customWidth="1"/>
    <col min="46" max="47" width="6.875" style="39" hidden="1" customWidth="1"/>
    <col min="48" max="48" width="9.875" style="39" hidden="1" customWidth="1"/>
    <col min="49" max="49" width="6.875" style="39" hidden="1" customWidth="1"/>
    <col min="50" max="50" width="3.875" style="39" hidden="1" customWidth="1"/>
    <col min="51" max="52" width="6.875" style="39" hidden="1" customWidth="1"/>
    <col min="53" max="53" width="10.875" style="39" customWidth="1"/>
    <col min="54" max="54" width="9.625" style="39" customWidth="1"/>
    <col min="55" max="55" width="8.625" style="39" customWidth="1"/>
    <col min="56" max="56" width="8.375" style="39" customWidth="1"/>
    <col min="57" max="57" width="9.375" style="39" customWidth="1"/>
    <col min="58" max="58" width="9.875" style="39" hidden="1" customWidth="1"/>
    <col min="59" max="59" width="6.875" style="39" hidden="1" customWidth="1"/>
    <col min="60" max="60" width="3.875" style="39" hidden="1" customWidth="1"/>
    <col min="61" max="61" width="6.875" style="39" hidden="1" customWidth="1"/>
    <col min="62" max="62" width="9.25390625" style="39" hidden="1" customWidth="1"/>
    <col min="63" max="63" width="9.875" style="39" hidden="1" customWidth="1"/>
    <col min="64" max="64" width="6.875" style="39" hidden="1" customWidth="1"/>
    <col min="65" max="65" width="3.875" style="39" hidden="1" customWidth="1"/>
    <col min="66" max="67" width="6.875" style="39" hidden="1" customWidth="1"/>
    <col min="68" max="68" width="9.875" style="39" hidden="1" customWidth="1"/>
    <col min="69" max="69" width="6.875" style="39" hidden="1" customWidth="1"/>
    <col min="70" max="70" width="3.875" style="39" hidden="1" customWidth="1"/>
    <col min="71" max="72" width="6.875" style="39" hidden="1" customWidth="1"/>
    <col min="73" max="16384" width="8.875" style="39" customWidth="1"/>
  </cols>
  <sheetData>
    <row r="1" spans="1:72" ht="19.5" customHeight="1">
      <c r="A1" s="36"/>
      <c r="B1" s="37"/>
      <c r="C1" s="235" t="s">
        <v>123</v>
      </c>
      <c r="D1" s="235"/>
      <c r="E1" s="235"/>
      <c r="F1" s="235"/>
      <c r="G1" s="235"/>
      <c r="H1" s="235"/>
      <c r="I1" s="235"/>
      <c r="J1" s="235"/>
      <c r="K1" s="235"/>
      <c r="L1" s="235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</row>
    <row r="2" spans="1:72" ht="18">
      <c r="A2" s="37"/>
      <c r="B2" s="37"/>
      <c r="C2" s="40"/>
      <c r="D2" s="40"/>
      <c r="E2" s="40"/>
      <c r="F2" s="40"/>
      <c r="G2" s="40"/>
      <c r="H2" s="40"/>
      <c r="I2" s="40"/>
      <c r="J2" s="40"/>
      <c r="K2" s="40"/>
      <c r="L2" s="40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</row>
    <row r="3" spans="1:72" ht="15.75" customHeight="1">
      <c r="A3" s="236" t="s">
        <v>0</v>
      </c>
      <c r="B3" s="236" t="s">
        <v>1</v>
      </c>
      <c r="C3" s="236" t="s">
        <v>2</v>
      </c>
      <c r="D3" s="236"/>
      <c r="E3" s="236"/>
      <c r="F3" s="236"/>
      <c r="G3" s="236"/>
      <c r="H3" s="237" t="s">
        <v>3</v>
      </c>
      <c r="I3" s="237"/>
      <c r="J3" s="237"/>
      <c r="K3" s="237"/>
      <c r="L3" s="237"/>
      <c r="M3" s="233" t="s">
        <v>4</v>
      </c>
      <c r="N3" s="233"/>
      <c r="O3" s="233"/>
      <c r="P3" s="233"/>
      <c r="Q3" s="233"/>
      <c r="R3" s="233" t="s">
        <v>5</v>
      </c>
      <c r="S3" s="233"/>
      <c r="T3" s="233"/>
      <c r="U3" s="233"/>
      <c r="V3" s="233"/>
      <c r="W3" s="233" t="s">
        <v>6</v>
      </c>
      <c r="X3" s="233"/>
      <c r="Y3" s="233"/>
      <c r="Z3" s="233"/>
      <c r="AA3" s="233"/>
      <c r="AB3" s="233" t="s">
        <v>7</v>
      </c>
      <c r="AC3" s="233"/>
      <c r="AD3" s="233"/>
      <c r="AE3" s="233"/>
      <c r="AF3" s="233"/>
      <c r="AG3" s="233" t="s">
        <v>8</v>
      </c>
      <c r="AH3" s="233"/>
      <c r="AI3" s="233"/>
      <c r="AJ3" s="233"/>
      <c r="AK3" s="233"/>
      <c r="AL3" s="233" t="s">
        <v>9</v>
      </c>
      <c r="AM3" s="233"/>
      <c r="AN3" s="233"/>
      <c r="AO3" s="233"/>
      <c r="AP3" s="233"/>
      <c r="AQ3" s="233" t="s">
        <v>10</v>
      </c>
      <c r="AR3" s="233"/>
      <c r="AS3" s="233"/>
      <c r="AT3" s="233"/>
      <c r="AU3" s="233"/>
      <c r="AV3" s="233" t="s">
        <v>11</v>
      </c>
      <c r="AW3" s="233"/>
      <c r="AX3" s="233"/>
      <c r="AY3" s="233"/>
      <c r="AZ3" s="233"/>
      <c r="BA3" s="233" t="s">
        <v>12</v>
      </c>
      <c r="BB3" s="233"/>
      <c r="BC3" s="233"/>
      <c r="BD3" s="233"/>
      <c r="BE3" s="233"/>
      <c r="BF3" s="233" t="s">
        <v>13</v>
      </c>
      <c r="BG3" s="233"/>
      <c r="BH3" s="233"/>
      <c r="BI3" s="233"/>
      <c r="BJ3" s="233"/>
      <c r="BK3" s="233" t="s">
        <v>14</v>
      </c>
      <c r="BL3" s="233"/>
      <c r="BM3" s="233"/>
      <c r="BN3" s="233"/>
      <c r="BO3" s="233"/>
      <c r="BP3" s="234" t="s">
        <v>15</v>
      </c>
      <c r="BQ3" s="234"/>
      <c r="BR3" s="234"/>
      <c r="BS3" s="234"/>
      <c r="BT3" s="234"/>
    </row>
    <row r="4" spans="1:72" ht="80.25" customHeight="1">
      <c r="A4" s="236"/>
      <c r="B4" s="236"/>
      <c r="C4" s="41" t="s">
        <v>16</v>
      </c>
      <c r="D4" s="41" t="s">
        <v>17</v>
      </c>
      <c r="E4" s="41" t="s">
        <v>18</v>
      </c>
      <c r="F4" s="41" t="s">
        <v>19</v>
      </c>
      <c r="G4" s="41" t="s">
        <v>20</v>
      </c>
      <c r="H4" s="41" t="s">
        <v>21</v>
      </c>
      <c r="I4" s="41" t="s">
        <v>17</v>
      </c>
      <c r="J4" s="41" t="s">
        <v>18</v>
      </c>
      <c r="K4" s="41" t="s">
        <v>19</v>
      </c>
      <c r="L4" s="42" t="s">
        <v>20</v>
      </c>
      <c r="M4" s="43" t="s">
        <v>22</v>
      </c>
      <c r="N4" s="41" t="s">
        <v>17</v>
      </c>
      <c r="O4" s="41" t="s">
        <v>18</v>
      </c>
      <c r="P4" s="41" t="s">
        <v>19</v>
      </c>
      <c r="Q4" s="42" t="s">
        <v>20</v>
      </c>
      <c r="R4" s="43" t="s">
        <v>21</v>
      </c>
      <c r="S4" s="41" t="s">
        <v>17</v>
      </c>
      <c r="T4" s="41" t="s">
        <v>18</v>
      </c>
      <c r="U4" s="41" t="s">
        <v>19</v>
      </c>
      <c r="V4" s="42" t="s">
        <v>20</v>
      </c>
      <c r="W4" s="43" t="s">
        <v>23</v>
      </c>
      <c r="X4" s="41" t="s">
        <v>17</v>
      </c>
      <c r="Y4" s="41" t="s">
        <v>18</v>
      </c>
      <c r="Z4" s="41" t="s">
        <v>19</v>
      </c>
      <c r="AA4" s="42" t="s">
        <v>20</v>
      </c>
      <c r="AB4" s="43" t="s">
        <v>24</v>
      </c>
      <c r="AC4" s="41" t="s">
        <v>17</v>
      </c>
      <c r="AD4" s="41" t="s">
        <v>18</v>
      </c>
      <c r="AE4" s="41" t="s">
        <v>19</v>
      </c>
      <c r="AF4" s="42" t="s">
        <v>20</v>
      </c>
      <c r="AG4" s="43" t="s">
        <v>25</v>
      </c>
      <c r="AH4" s="41" t="s">
        <v>17</v>
      </c>
      <c r="AI4" s="41" t="s">
        <v>18</v>
      </c>
      <c r="AJ4" s="41" t="s">
        <v>19</v>
      </c>
      <c r="AK4" s="42" t="s">
        <v>20</v>
      </c>
      <c r="AL4" s="43" t="s">
        <v>26</v>
      </c>
      <c r="AM4" s="41" t="s">
        <v>17</v>
      </c>
      <c r="AN4" s="41" t="s">
        <v>18</v>
      </c>
      <c r="AO4" s="41" t="s">
        <v>19</v>
      </c>
      <c r="AP4" s="42" t="s">
        <v>20</v>
      </c>
      <c r="AQ4" s="43" t="s">
        <v>26</v>
      </c>
      <c r="AR4" s="41" t="s">
        <v>17</v>
      </c>
      <c r="AS4" s="41" t="s">
        <v>18</v>
      </c>
      <c r="AT4" s="41" t="s">
        <v>19</v>
      </c>
      <c r="AU4" s="42" t="s">
        <v>20</v>
      </c>
      <c r="AV4" s="43" t="s">
        <v>26</v>
      </c>
      <c r="AW4" s="41" t="s">
        <v>17</v>
      </c>
      <c r="AX4" s="41" t="s">
        <v>18</v>
      </c>
      <c r="AY4" s="41" t="s">
        <v>19</v>
      </c>
      <c r="AZ4" s="42" t="s">
        <v>20</v>
      </c>
      <c r="BA4" s="43" t="s">
        <v>25</v>
      </c>
      <c r="BB4" s="41" t="s">
        <v>17</v>
      </c>
      <c r="BC4" s="41" t="s">
        <v>18</v>
      </c>
      <c r="BD4" s="41" t="s">
        <v>19</v>
      </c>
      <c r="BE4" s="42" t="s">
        <v>20</v>
      </c>
      <c r="BF4" s="43" t="s">
        <v>27</v>
      </c>
      <c r="BG4" s="41" t="s">
        <v>17</v>
      </c>
      <c r="BH4" s="41" t="s">
        <v>18</v>
      </c>
      <c r="BI4" s="41" t="s">
        <v>19</v>
      </c>
      <c r="BJ4" s="42" t="s">
        <v>20</v>
      </c>
      <c r="BK4" s="43" t="s">
        <v>27</v>
      </c>
      <c r="BL4" s="41" t="s">
        <v>17</v>
      </c>
      <c r="BM4" s="41" t="s">
        <v>18</v>
      </c>
      <c r="BN4" s="41" t="s">
        <v>19</v>
      </c>
      <c r="BO4" s="42" t="s">
        <v>20</v>
      </c>
      <c r="BP4" s="43" t="s">
        <v>27</v>
      </c>
      <c r="BQ4" s="41" t="s">
        <v>17</v>
      </c>
      <c r="BR4" s="41" t="s">
        <v>18</v>
      </c>
      <c r="BS4" s="41" t="s">
        <v>19</v>
      </c>
      <c r="BT4" s="44" t="s">
        <v>20</v>
      </c>
    </row>
    <row r="5" spans="1:72" ht="18" customHeight="1">
      <c r="A5" s="162" t="s">
        <v>28</v>
      </c>
      <c r="B5" s="46"/>
      <c r="C5" s="46"/>
      <c r="D5" s="46"/>
      <c r="E5" s="46"/>
      <c r="F5" s="46"/>
      <c r="G5" s="46"/>
      <c r="H5" s="46"/>
      <c r="I5" s="46"/>
      <c r="J5" s="47"/>
      <c r="K5" s="46"/>
      <c r="L5" s="48"/>
      <c r="M5" s="49"/>
      <c r="N5" s="50"/>
      <c r="O5" s="51"/>
      <c r="P5" s="50"/>
      <c r="Q5" s="48"/>
      <c r="R5" s="52"/>
      <c r="S5" s="53"/>
      <c r="T5" s="54"/>
      <c r="U5" s="54"/>
      <c r="V5" s="55"/>
      <c r="W5" s="56"/>
      <c r="X5" s="46"/>
      <c r="Y5" s="46"/>
      <c r="Z5" s="46"/>
      <c r="AA5" s="48"/>
      <c r="AB5" s="57"/>
      <c r="AC5" s="46"/>
      <c r="AD5" s="46"/>
      <c r="AE5" s="46"/>
      <c r="AF5" s="48"/>
      <c r="AG5" s="57"/>
      <c r="AH5" s="46"/>
      <c r="AI5" s="46"/>
      <c r="AJ5" s="46"/>
      <c r="AK5" s="48"/>
      <c r="AL5" s="57"/>
      <c r="AM5" s="46"/>
      <c r="AN5" s="58"/>
      <c r="AO5" s="46"/>
      <c r="AP5" s="48"/>
      <c r="AQ5" s="57"/>
      <c r="AR5" s="46"/>
      <c r="AS5" s="46"/>
      <c r="AT5" s="46"/>
      <c r="AU5" s="48"/>
      <c r="AV5" s="56"/>
      <c r="AW5" s="46"/>
      <c r="AX5" s="46"/>
      <c r="AY5" s="46"/>
      <c r="AZ5" s="48"/>
      <c r="BA5" s="56"/>
      <c r="BB5" s="46"/>
      <c r="BC5" s="58"/>
      <c r="BD5" s="46"/>
      <c r="BE5" s="48"/>
      <c r="BF5" s="56"/>
      <c r="BG5" s="46"/>
      <c r="BH5" s="46"/>
      <c r="BI5" s="46"/>
      <c r="BJ5" s="48"/>
      <c r="BK5" s="56"/>
      <c r="BL5" s="46"/>
      <c r="BM5" s="46"/>
      <c r="BN5" s="46"/>
      <c r="BO5" s="48"/>
      <c r="BP5" s="49"/>
      <c r="BQ5" s="50"/>
      <c r="BR5" s="50"/>
      <c r="BS5" s="50"/>
      <c r="BT5" s="59"/>
    </row>
    <row r="6" spans="1:72" ht="15.75" customHeight="1">
      <c r="A6" s="171" t="s">
        <v>29</v>
      </c>
      <c r="B6" s="60">
        <v>315</v>
      </c>
      <c r="C6" s="61">
        <f>SUM(H6+M6+R6+W6+AB6+AG6+AL6+AQ6+AV6+BA6+BF6+BK6+BP6)</f>
        <v>6612</v>
      </c>
      <c r="D6" s="61">
        <f>I6+N6+S6+X6+AC6+AH6+AM6+AR6+AW6+BB6+BG6+BL6</f>
        <v>4057</v>
      </c>
      <c r="E6" s="163">
        <f>D6/C6*100</f>
        <v>61.358136721113134</v>
      </c>
      <c r="F6" s="61">
        <f>K6+P6+U6+Z6+AE6+AJ6+AO6+AT6+AY6+BD6+BI6+BN6</f>
        <v>8231</v>
      </c>
      <c r="G6" s="62">
        <f>F6/D6*10</f>
        <v>20.288390436282967</v>
      </c>
      <c r="H6" s="63">
        <v>2076</v>
      </c>
      <c r="I6" s="64">
        <v>1983</v>
      </c>
      <c r="J6" s="67">
        <f>I6/H6*100</f>
        <v>95.52023121387283</v>
      </c>
      <c r="K6" s="64">
        <v>4327</v>
      </c>
      <c r="L6" s="65">
        <f>K6/I6*10</f>
        <v>21.820474029248615</v>
      </c>
      <c r="M6" s="66">
        <v>140</v>
      </c>
      <c r="N6" s="50">
        <v>140</v>
      </c>
      <c r="O6" s="67">
        <f aca="true" t="shared" si="0" ref="O6:O13">N6/M6*100</f>
        <v>100</v>
      </c>
      <c r="P6" s="50">
        <v>260</v>
      </c>
      <c r="Q6" s="68">
        <f aca="true" t="shared" si="1" ref="Q6:Q13">P6/N6*10</f>
        <v>18.571428571428573</v>
      </c>
      <c r="R6" s="69"/>
      <c r="S6" s="70"/>
      <c r="T6" s="165"/>
      <c r="U6" s="71"/>
      <c r="V6" s="137"/>
      <c r="W6" s="57">
        <v>40</v>
      </c>
      <c r="X6" s="72"/>
      <c r="Y6" s="47"/>
      <c r="Z6" s="73"/>
      <c r="AA6" s="74"/>
      <c r="AB6" s="57">
        <v>235</v>
      </c>
      <c r="AC6" s="75">
        <v>150</v>
      </c>
      <c r="AD6" s="58">
        <f>AC6/AB6*100</f>
        <v>63.829787234042556</v>
      </c>
      <c r="AE6" s="75">
        <v>330</v>
      </c>
      <c r="AF6" s="172">
        <f>AE6/AC6*10</f>
        <v>22</v>
      </c>
      <c r="AG6" s="57">
        <v>650</v>
      </c>
      <c r="AH6" s="77">
        <v>572</v>
      </c>
      <c r="AI6" s="87">
        <f>AH6/AG6*100</f>
        <v>88</v>
      </c>
      <c r="AJ6" s="77">
        <v>799</v>
      </c>
      <c r="AK6" s="78">
        <f>AJ6/AH6*10</f>
        <v>13.968531468531468</v>
      </c>
      <c r="AL6" s="57">
        <v>2961</v>
      </c>
      <c r="AM6" s="79">
        <v>1212</v>
      </c>
      <c r="AN6" s="168">
        <f>AM6/AL6*100</f>
        <v>40.93211752786221</v>
      </c>
      <c r="AO6" s="79">
        <v>2515</v>
      </c>
      <c r="AP6" s="80">
        <f>AO6/AM6*10</f>
        <v>20.75082508250825</v>
      </c>
      <c r="AQ6" s="57"/>
      <c r="AR6" s="75"/>
      <c r="AS6" s="75"/>
      <c r="AT6" s="75"/>
      <c r="AU6" s="76"/>
      <c r="AV6" s="81"/>
      <c r="AW6" s="75"/>
      <c r="AX6" s="75"/>
      <c r="AY6" s="75"/>
      <c r="AZ6" s="76"/>
      <c r="BA6" s="57">
        <v>370</v>
      </c>
      <c r="BB6" s="72"/>
      <c r="BC6" s="47"/>
      <c r="BD6" s="72"/>
      <c r="BE6" s="80"/>
      <c r="BF6" s="81">
        <v>60</v>
      </c>
      <c r="BG6" s="82"/>
      <c r="BH6" s="82"/>
      <c r="BI6" s="82"/>
      <c r="BJ6" s="76"/>
      <c r="BK6" s="81">
        <v>80</v>
      </c>
      <c r="BL6" s="75"/>
      <c r="BM6" s="75"/>
      <c r="BN6" s="75"/>
      <c r="BO6" s="76"/>
      <c r="BP6" s="83"/>
      <c r="BQ6" s="82"/>
      <c r="BR6" s="82"/>
      <c r="BS6" s="82"/>
      <c r="BT6" s="84"/>
    </row>
    <row r="7" spans="1:72" ht="15.75" customHeight="1">
      <c r="A7" s="171" t="s">
        <v>30</v>
      </c>
      <c r="B7" s="60">
        <v>924</v>
      </c>
      <c r="C7" s="61">
        <f aca="true" t="shared" si="2" ref="C7:C25">SUM(H7+M7+R7+W7+AB7+AG7+AL7+AQ7+AV7+BA7+BF7+BK7+BP7)</f>
        <v>20184</v>
      </c>
      <c r="D7" s="61">
        <f>I7+N7+S7+X7+AC7+AH7+AM7+AR7+AW7+BB7+BG7+BL7</f>
        <v>9397</v>
      </c>
      <c r="E7" s="163">
        <f>D7/C7*100</f>
        <v>46.55667855727309</v>
      </c>
      <c r="F7" s="61">
        <f>K7+P7+U7+Z7+AE7+AJ7+AO7+AT7+AY7+BD7+BI7+BN7</f>
        <v>23430</v>
      </c>
      <c r="G7" s="62">
        <f>F7/D7*10</f>
        <v>24.933489411514312</v>
      </c>
      <c r="H7" s="63">
        <v>6360</v>
      </c>
      <c r="I7" s="64">
        <v>5631</v>
      </c>
      <c r="J7" s="67">
        <f>I7/H7*100</f>
        <v>88.5377358490566</v>
      </c>
      <c r="K7" s="64">
        <v>15943</v>
      </c>
      <c r="L7" s="65">
        <f>K7/I7*10</f>
        <v>28.312910673059847</v>
      </c>
      <c r="M7" s="66">
        <v>1465</v>
      </c>
      <c r="N7" s="50">
        <v>1279</v>
      </c>
      <c r="O7" s="67">
        <f t="shared" si="0"/>
        <v>87.30375426621161</v>
      </c>
      <c r="P7" s="50">
        <v>2703</v>
      </c>
      <c r="Q7" s="68">
        <f t="shared" si="1"/>
        <v>21.133698201720094</v>
      </c>
      <c r="R7" s="69"/>
      <c r="S7" s="70"/>
      <c r="T7" s="165"/>
      <c r="U7" s="71"/>
      <c r="V7" s="137"/>
      <c r="W7" s="57"/>
      <c r="X7" s="72"/>
      <c r="Y7" s="47"/>
      <c r="Z7" s="73"/>
      <c r="AA7" s="76"/>
      <c r="AB7" s="57">
        <v>5270</v>
      </c>
      <c r="AC7" s="75">
        <v>3</v>
      </c>
      <c r="AD7" s="58">
        <f>AC7/AB7*100</f>
        <v>0.056925996204933584</v>
      </c>
      <c r="AE7" s="75">
        <v>7</v>
      </c>
      <c r="AF7" s="172">
        <f>AE7/AC7*10</f>
        <v>23.333333333333336</v>
      </c>
      <c r="AG7" s="57">
        <v>3580</v>
      </c>
      <c r="AH7" s="77">
        <v>2458</v>
      </c>
      <c r="AI7" s="87">
        <f>AH7/AG7*100</f>
        <v>68.65921787709497</v>
      </c>
      <c r="AJ7" s="77">
        <v>4725</v>
      </c>
      <c r="AK7" s="78">
        <f>AJ7/AH7*10</f>
        <v>19.222945484133444</v>
      </c>
      <c r="AL7" s="57">
        <v>3159</v>
      </c>
      <c r="AM7" s="79">
        <v>26</v>
      </c>
      <c r="AN7" s="168">
        <f>AM7/AL7*100</f>
        <v>0.823045267489712</v>
      </c>
      <c r="AO7" s="79">
        <v>52</v>
      </c>
      <c r="AP7" s="80">
        <f>AO7/AM7*10</f>
        <v>20</v>
      </c>
      <c r="AQ7" s="57"/>
      <c r="AR7" s="75"/>
      <c r="AS7" s="75"/>
      <c r="AT7" s="75"/>
      <c r="AU7" s="76"/>
      <c r="AV7" s="81"/>
      <c r="AW7" s="75"/>
      <c r="AX7" s="75"/>
      <c r="AY7" s="75"/>
      <c r="AZ7" s="76"/>
      <c r="BA7" s="57">
        <v>210</v>
      </c>
      <c r="BB7" s="72"/>
      <c r="BC7" s="47"/>
      <c r="BD7" s="72"/>
      <c r="BE7" s="80"/>
      <c r="BF7" s="81">
        <v>75</v>
      </c>
      <c r="BG7" s="82"/>
      <c r="BH7" s="82"/>
      <c r="BI7" s="82"/>
      <c r="BJ7" s="76"/>
      <c r="BK7" s="81">
        <v>65</v>
      </c>
      <c r="BL7" s="75"/>
      <c r="BM7" s="75"/>
      <c r="BN7" s="75"/>
      <c r="BO7" s="76"/>
      <c r="BP7" s="83"/>
      <c r="BQ7" s="82"/>
      <c r="BR7" s="82"/>
      <c r="BS7" s="82"/>
      <c r="BT7" s="84"/>
    </row>
    <row r="8" spans="1:72" ht="15.75" customHeight="1">
      <c r="A8" s="171" t="s">
        <v>31</v>
      </c>
      <c r="B8" s="60">
        <v>490</v>
      </c>
      <c r="C8" s="61">
        <f t="shared" si="2"/>
        <v>6535</v>
      </c>
      <c r="D8" s="61">
        <f>I8+N8+S8+X8+AC8+AH8+AM8+AR8+AW8+BB8+BG8+BL8</f>
        <v>2227</v>
      </c>
      <c r="E8" s="163">
        <f>D8/C8*100</f>
        <v>34.07804131599082</v>
      </c>
      <c r="F8" s="61">
        <f>K8+P8+U8+Z8+AE8+AJ8+AO8+AT8+AY8+BD8+BI8+BN8</f>
        <v>3767</v>
      </c>
      <c r="G8" s="62">
        <f>F8/D8*10</f>
        <v>16.91513246519982</v>
      </c>
      <c r="H8" s="63">
        <v>1987</v>
      </c>
      <c r="I8" s="64">
        <v>1175</v>
      </c>
      <c r="J8" s="67">
        <f>I8/H8*100</f>
        <v>59.134373427277296</v>
      </c>
      <c r="K8" s="64">
        <v>2741</v>
      </c>
      <c r="L8" s="65">
        <f>K8/I8*10</f>
        <v>23.327659574468086</v>
      </c>
      <c r="M8" s="66">
        <v>370</v>
      </c>
      <c r="N8" s="50">
        <v>370</v>
      </c>
      <c r="O8" s="67">
        <f t="shared" si="0"/>
        <v>100</v>
      </c>
      <c r="P8" s="50">
        <v>322</v>
      </c>
      <c r="Q8" s="68">
        <f t="shared" si="1"/>
        <v>8.702702702702702</v>
      </c>
      <c r="R8" s="69">
        <v>50</v>
      </c>
      <c r="S8" s="70">
        <v>50</v>
      </c>
      <c r="T8" s="165">
        <f>S8/R8*100</f>
        <v>100</v>
      </c>
      <c r="U8" s="170">
        <v>50</v>
      </c>
      <c r="V8" s="137">
        <f>U8/S8*10</f>
        <v>10</v>
      </c>
      <c r="W8" s="57"/>
      <c r="X8" s="72"/>
      <c r="Y8" s="47"/>
      <c r="Z8" s="73"/>
      <c r="AA8" s="76"/>
      <c r="AB8" s="57">
        <v>1487</v>
      </c>
      <c r="AC8" s="75">
        <v>40</v>
      </c>
      <c r="AD8" s="58">
        <f>AC8/AB8*100</f>
        <v>2.6899798251513114</v>
      </c>
      <c r="AE8" s="75">
        <v>60</v>
      </c>
      <c r="AF8" s="172">
        <f>AE8/AC8*10</f>
        <v>15</v>
      </c>
      <c r="AG8" s="57">
        <v>905</v>
      </c>
      <c r="AH8" s="77">
        <v>65</v>
      </c>
      <c r="AI8" s="87">
        <f>AH8/AG8*100</f>
        <v>7.18232044198895</v>
      </c>
      <c r="AJ8" s="77">
        <v>55</v>
      </c>
      <c r="AK8" s="78">
        <f>AJ8/AH8*10</f>
        <v>8.461538461538462</v>
      </c>
      <c r="AL8" s="57">
        <v>1432</v>
      </c>
      <c r="AM8" s="79">
        <v>527</v>
      </c>
      <c r="AN8" s="168">
        <f>AM8/AL8*100</f>
        <v>36.80167597765363</v>
      </c>
      <c r="AO8" s="79">
        <v>539</v>
      </c>
      <c r="AP8" s="80">
        <f>AO8/AM8*10</f>
        <v>10.227703984819733</v>
      </c>
      <c r="AQ8" s="57"/>
      <c r="AR8" s="75"/>
      <c r="AS8" s="75"/>
      <c r="AT8" s="75"/>
      <c r="AU8" s="76"/>
      <c r="AV8" s="81"/>
      <c r="AW8" s="75"/>
      <c r="AX8" s="75"/>
      <c r="AY8" s="75"/>
      <c r="AZ8" s="76"/>
      <c r="BA8" s="57">
        <v>304</v>
      </c>
      <c r="BB8" s="72"/>
      <c r="BC8" s="47"/>
      <c r="BD8" s="72"/>
      <c r="BE8" s="80"/>
      <c r="BF8" s="81"/>
      <c r="BG8" s="82"/>
      <c r="BH8" s="82"/>
      <c r="BI8" s="82"/>
      <c r="BJ8" s="76"/>
      <c r="BK8" s="81"/>
      <c r="BL8" s="75"/>
      <c r="BM8" s="75"/>
      <c r="BN8" s="75"/>
      <c r="BO8" s="76"/>
      <c r="BP8" s="83"/>
      <c r="BQ8" s="82"/>
      <c r="BR8" s="82"/>
      <c r="BS8" s="82"/>
      <c r="BT8" s="84"/>
    </row>
    <row r="9" spans="1:72" ht="15.75" customHeight="1">
      <c r="A9" s="171" t="s">
        <v>32</v>
      </c>
      <c r="B9" s="60">
        <v>631</v>
      </c>
      <c r="C9" s="61">
        <f t="shared" si="2"/>
        <v>22592</v>
      </c>
      <c r="D9" s="61">
        <f aca="true" t="shared" si="3" ref="D9:D18">I9+N9+S9+X9+AC9+AH9+AM9+AR9+AW9+BB9+BG9+BL9</f>
        <v>11982</v>
      </c>
      <c r="E9" s="163">
        <f aca="true" t="shared" si="4" ref="E9:E18">D9/C9*100</f>
        <v>53.03647308781869</v>
      </c>
      <c r="F9" s="61">
        <f aca="true" t="shared" si="5" ref="F9:F18">K9+P9+U9+Z9+AE9+AJ9+AO9+AT9+AY9+BD9+BI9+BN9</f>
        <v>34506</v>
      </c>
      <c r="G9" s="62">
        <f aca="true" t="shared" si="6" ref="G9:G18">F9/D9*10</f>
        <v>28.798197295943915</v>
      </c>
      <c r="H9" s="63">
        <v>11250</v>
      </c>
      <c r="I9" s="64">
        <v>9168</v>
      </c>
      <c r="J9" s="67">
        <f aca="true" t="shared" si="7" ref="J9:J18">I9/H9*100</f>
        <v>81.49333333333333</v>
      </c>
      <c r="K9" s="64">
        <v>27637</v>
      </c>
      <c r="L9" s="65">
        <f>K9/I9*10</f>
        <v>30.145069808027923</v>
      </c>
      <c r="M9" s="66">
        <v>1318</v>
      </c>
      <c r="N9" s="50">
        <v>1144</v>
      </c>
      <c r="O9" s="67">
        <f t="shared" si="0"/>
        <v>86.79817905918058</v>
      </c>
      <c r="P9" s="50">
        <v>3252</v>
      </c>
      <c r="Q9" s="68">
        <f t="shared" si="1"/>
        <v>28.426573426573427</v>
      </c>
      <c r="R9" s="69"/>
      <c r="S9" s="70"/>
      <c r="T9" s="165"/>
      <c r="U9" s="170"/>
      <c r="V9" s="137"/>
      <c r="W9" s="57">
        <v>556</v>
      </c>
      <c r="X9" s="72">
        <v>478</v>
      </c>
      <c r="Y9" s="47">
        <f aca="true" t="shared" si="8" ref="Y9:Y16">X9/W9*100</f>
        <v>85.97122302158273</v>
      </c>
      <c r="Z9" s="73">
        <v>639</v>
      </c>
      <c r="AA9" s="74">
        <f aca="true" t="shared" si="9" ref="AA9:AA16">Z9/X9*10</f>
        <v>13.368200836820083</v>
      </c>
      <c r="AB9" s="57">
        <v>4543</v>
      </c>
      <c r="AC9" s="75">
        <v>100</v>
      </c>
      <c r="AD9" s="58">
        <f>AC9/AB9*100</f>
        <v>2.201188641866608</v>
      </c>
      <c r="AE9" s="75">
        <v>150</v>
      </c>
      <c r="AF9" s="172">
        <f>AE9/AC9*10</f>
        <v>15</v>
      </c>
      <c r="AG9" s="57">
        <v>2573</v>
      </c>
      <c r="AH9" s="77">
        <v>982</v>
      </c>
      <c r="AI9" s="87">
        <f>AH9/AG9*100</f>
        <v>38.16556548775748</v>
      </c>
      <c r="AJ9" s="77">
        <v>2455</v>
      </c>
      <c r="AK9" s="78">
        <f>AJ9/AH9*10</f>
        <v>25</v>
      </c>
      <c r="AL9" s="57">
        <v>954</v>
      </c>
      <c r="AM9" s="79">
        <v>110</v>
      </c>
      <c r="AN9" s="168">
        <f>AM9/AL9*100</f>
        <v>11.530398322851152</v>
      </c>
      <c r="AO9" s="79">
        <v>373</v>
      </c>
      <c r="AP9" s="80">
        <f>AO9/AM9*10</f>
        <v>33.909090909090914</v>
      </c>
      <c r="AQ9" s="57">
        <v>1012</v>
      </c>
      <c r="AR9" s="75"/>
      <c r="AS9" s="75"/>
      <c r="AT9" s="75"/>
      <c r="AU9" s="76"/>
      <c r="AV9" s="81">
        <v>30</v>
      </c>
      <c r="AW9" s="75"/>
      <c r="AX9" s="75"/>
      <c r="AY9" s="75"/>
      <c r="AZ9" s="76"/>
      <c r="BA9" s="57">
        <v>331</v>
      </c>
      <c r="BB9" s="72"/>
      <c r="BC9" s="47"/>
      <c r="BD9" s="72"/>
      <c r="BE9" s="80"/>
      <c r="BF9" s="81"/>
      <c r="BG9" s="82"/>
      <c r="BH9" s="82"/>
      <c r="BI9" s="82"/>
      <c r="BJ9" s="76"/>
      <c r="BK9" s="81">
        <v>25</v>
      </c>
      <c r="BL9" s="75"/>
      <c r="BM9" s="75"/>
      <c r="BN9" s="75"/>
      <c r="BO9" s="76"/>
      <c r="BP9" s="83"/>
      <c r="BQ9" s="82"/>
      <c r="BR9" s="82"/>
      <c r="BS9" s="82"/>
      <c r="BT9" s="84"/>
    </row>
    <row r="10" spans="1:72" ht="15" customHeight="1">
      <c r="A10" s="171" t="s">
        <v>33</v>
      </c>
      <c r="B10" s="60">
        <v>865</v>
      </c>
      <c r="C10" s="61">
        <f t="shared" si="2"/>
        <v>26331</v>
      </c>
      <c r="D10" s="61">
        <f t="shared" si="3"/>
        <v>12818</v>
      </c>
      <c r="E10" s="163">
        <f t="shared" si="4"/>
        <v>48.68026280809692</v>
      </c>
      <c r="F10" s="61">
        <f t="shared" si="5"/>
        <v>44790</v>
      </c>
      <c r="G10" s="62">
        <f t="shared" si="6"/>
        <v>34.943048837572164</v>
      </c>
      <c r="H10" s="63">
        <v>12056</v>
      </c>
      <c r="I10" s="64">
        <v>10145</v>
      </c>
      <c r="J10" s="67">
        <f t="shared" si="7"/>
        <v>84.14897146648971</v>
      </c>
      <c r="K10" s="64">
        <v>37506</v>
      </c>
      <c r="L10" s="65">
        <f aca="true" t="shared" si="10" ref="L10:L18">K10/I10*10</f>
        <v>36.96993592902908</v>
      </c>
      <c r="M10" s="66">
        <v>1120</v>
      </c>
      <c r="N10" s="50">
        <v>735</v>
      </c>
      <c r="O10" s="67">
        <f t="shared" si="0"/>
        <v>65.625</v>
      </c>
      <c r="P10" s="50">
        <v>2637</v>
      </c>
      <c r="Q10" s="68">
        <f t="shared" si="1"/>
        <v>35.87755102040816</v>
      </c>
      <c r="R10" s="69"/>
      <c r="S10" s="70"/>
      <c r="T10" s="165"/>
      <c r="U10" s="170"/>
      <c r="V10" s="137"/>
      <c r="W10" s="57">
        <v>378</v>
      </c>
      <c r="X10" s="72">
        <v>143</v>
      </c>
      <c r="Y10" s="47">
        <f t="shared" si="8"/>
        <v>37.83068783068783</v>
      </c>
      <c r="Z10" s="73">
        <v>301</v>
      </c>
      <c r="AA10" s="74">
        <f t="shared" si="9"/>
        <v>21.04895104895105</v>
      </c>
      <c r="AB10" s="57">
        <v>5448</v>
      </c>
      <c r="AC10" s="75"/>
      <c r="AD10" s="58"/>
      <c r="AE10" s="75"/>
      <c r="AF10" s="172"/>
      <c r="AG10" s="57">
        <v>2934</v>
      </c>
      <c r="AH10" s="77">
        <v>1435</v>
      </c>
      <c r="AI10" s="87">
        <f>AH10/AG10*100</f>
        <v>48.9093387866394</v>
      </c>
      <c r="AJ10" s="77">
        <v>3926</v>
      </c>
      <c r="AK10" s="78">
        <f>AJ10/AH10*10</f>
        <v>27.358885017421603</v>
      </c>
      <c r="AL10" s="57">
        <v>3288</v>
      </c>
      <c r="AM10" s="79"/>
      <c r="AN10" s="168"/>
      <c r="AO10" s="79"/>
      <c r="AP10" s="80"/>
      <c r="AQ10" s="57">
        <v>100</v>
      </c>
      <c r="AR10" s="75"/>
      <c r="AS10" s="75"/>
      <c r="AT10" s="75"/>
      <c r="AU10" s="76"/>
      <c r="AV10" s="81">
        <v>204</v>
      </c>
      <c r="AW10" s="75"/>
      <c r="AX10" s="75"/>
      <c r="AY10" s="75"/>
      <c r="AZ10" s="76"/>
      <c r="BA10" s="57">
        <v>749</v>
      </c>
      <c r="BB10" s="72">
        <v>360</v>
      </c>
      <c r="BC10" s="47">
        <f>BB10/BA10*100</f>
        <v>48.06408544726302</v>
      </c>
      <c r="BD10" s="72">
        <v>420</v>
      </c>
      <c r="BE10" s="80">
        <f>BD10/BB10*10</f>
        <v>11.666666666666668</v>
      </c>
      <c r="BF10" s="81">
        <v>32</v>
      </c>
      <c r="BG10" s="82"/>
      <c r="BH10" s="82"/>
      <c r="BI10" s="82"/>
      <c r="BJ10" s="76"/>
      <c r="BK10" s="81">
        <v>22</v>
      </c>
      <c r="BL10" s="75"/>
      <c r="BM10" s="75"/>
      <c r="BN10" s="75"/>
      <c r="BO10" s="76"/>
      <c r="BP10" s="83"/>
      <c r="BQ10" s="82"/>
      <c r="BR10" s="82"/>
      <c r="BS10" s="82"/>
      <c r="BT10" s="84"/>
    </row>
    <row r="11" spans="1:72" ht="15.75" customHeight="1">
      <c r="A11" s="171" t="s">
        <v>34</v>
      </c>
      <c r="B11" s="60">
        <v>1521</v>
      </c>
      <c r="C11" s="61">
        <f t="shared" si="2"/>
        <v>60177</v>
      </c>
      <c r="D11" s="61">
        <f t="shared" si="3"/>
        <v>22941</v>
      </c>
      <c r="E11" s="163">
        <f t="shared" si="4"/>
        <v>38.1225385113914</v>
      </c>
      <c r="F11" s="61">
        <f t="shared" si="5"/>
        <v>76739</v>
      </c>
      <c r="G11" s="62">
        <f t="shared" si="6"/>
        <v>33.45059064556907</v>
      </c>
      <c r="H11" s="63">
        <v>25006</v>
      </c>
      <c r="I11" s="64">
        <v>20443</v>
      </c>
      <c r="J11" s="67">
        <f t="shared" si="7"/>
        <v>81.75237942893705</v>
      </c>
      <c r="K11" s="64">
        <v>70255</v>
      </c>
      <c r="L11" s="65">
        <f t="shared" si="10"/>
        <v>34.366286748520274</v>
      </c>
      <c r="M11" s="66">
        <v>1260</v>
      </c>
      <c r="N11" s="50">
        <v>838</v>
      </c>
      <c r="O11" s="67">
        <f t="shared" si="0"/>
        <v>66.5079365079365</v>
      </c>
      <c r="P11" s="50">
        <v>1396</v>
      </c>
      <c r="Q11" s="68">
        <f t="shared" si="1"/>
        <v>16.65871121718377</v>
      </c>
      <c r="R11" s="69"/>
      <c r="S11" s="70"/>
      <c r="T11" s="165"/>
      <c r="U11" s="170"/>
      <c r="V11" s="137"/>
      <c r="W11" s="57">
        <v>264</v>
      </c>
      <c r="X11" s="72">
        <v>97</v>
      </c>
      <c r="Y11" s="47">
        <f t="shared" si="8"/>
        <v>36.74242424242424</v>
      </c>
      <c r="Z11" s="73">
        <v>244</v>
      </c>
      <c r="AA11" s="74">
        <f t="shared" si="9"/>
        <v>25.15463917525773</v>
      </c>
      <c r="AB11" s="57">
        <v>19168</v>
      </c>
      <c r="AC11" s="75"/>
      <c r="AD11" s="58"/>
      <c r="AE11" s="75"/>
      <c r="AF11" s="172"/>
      <c r="AG11" s="57">
        <v>12206</v>
      </c>
      <c r="AH11" s="77">
        <v>1532</v>
      </c>
      <c r="AI11" s="87">
        <f>AH11/AG11*100</f>
        <v>12.551204325741438</v>
      </c>
      <c r="AJ11" s="77">
        <v>4765</v>
      </c>
      <c r="AK11" s="78">
        <f>AJ11/AH11*10</f>
        <v>31.10313315926893</v>
      </c>
      <c r="AL11" s="57">
        <v>1246</v>
      </c>
      <c r="AM11" s="79">
        <v>31</v>
      </c>
      <c r="AN11" s="168">
        <f>AM11/AL11*100</f>
        <v>2.4879614767255216</v>
      </c>
      <c r="AO11" s="79">
        <v>79</v>
      </c>
      <c r="AP11" s="80">
        <f>AO11/AM11*10</f>
        <v>25.483870967741936</v>
      </c>
      <c r="AQ11" s="57">
        <v>13</v>
      </c>
      <c r="AR11" s="75"/>
      <c r="AS11" s="75"/>
      <c r="AT11" s="75"/>
      <c r="AU11" s="76"/>
      <c r="AV11" s="81"/>
      <c r="AW11" s="75"/>
      <c r="AX11" s="75"/>
      <c r="AY11" s="75"/>
      <c r="AZ11" s="76"/>
      <c r="BA11" s="57">
        <v>1014</v>
      </c>
      <c r="BB11" s="72"/>
      <c r="BC11" s="47"/>
      <c r="BD11" s="72"/>
      <c r="BE11" s="80"/>
      <c r="BF11" s="81"/>
      <c r="BG11" s="82"/>
      <c r="BH11" s="82"/>
      <c r="BI11" s="82"/>
      <c r="BJ11" s="76"/>
      <c r="BK11" s="81">
        <v>0</v>
      </c>
      <c r="BL11" s="75"/>
      <c r="BM11" s="75"/>
      <c r="BN11" s="75"/>
      <c r="BO11" s="76"/>
      <c r="BP11" s="83"/>
      <c r="BQ11" s="82"/>
      <c r="BR11" s="82"/>
      <c r="BS11" s="82"/>
      <c r="BT11" s="84"/>
    </row>
    <row r="12" spans="1:72" ht="15" customHeight="1">
      <c r="A12" s="171" t="s">
        <v>35</v>
      </c>
      <c r="B12" s="60">
        <v>2538</v>
      </c>
      <c r="C12" s="61">
        <f t="shared" si="2"/>
        <v>73048</v>
      </c>
      <c r="D12" s="61">
        <f t="shared" si="3"/>
        <v>38628</v>
      </c>
      <c r="E12" s="163">
        <f t="shared" si="4"/>
        <v>52.88029788632132</v>
      </c>
      <c r="F12" s="61">
        <f t="shared" si="5"/>
        <v>124069</v>
      </c>
      <c r="G12" s="62">
        <f t="shared" si="6"/>
        <v>32.11892927410169</v>
      </c>
      <c r="H12" s="63">
        <v>25709</v>
      </c>
      <c r="I12" s="64">
        <v>23581</v>
      </c>
      <c r="J12" s="67">
        <f t="shared" si="7"/>
        <v>91.72274300828504</v>
      </c>
      <c r="K12" s="64">
        <v>87926</v>
      </c>
      <c r="L12" s="65">
        <f t="shared" si="10"/>
        <v>37.2867986938637</v>
      </c>
      <c r="M12" s="85">
        <v>4577</v>
      </c>
      <c r="N12" s="86">
        <v>3896</v>
      </c>
      <c r="O12" s="67">
        <f t="shared" si="0"/>
        <v>85.12125846624427</v>
      </c>
      <c r="P12" s="86">
        <v>1227</v>
      </c>
      <c r="Q12" s="68">
        <f t="shared" si="1"/>
        <v>3.1493839835728954</v>
      </c>
      <c r="R12" s="69"/>
      <c r="S12" s="70"/>
      <c r="T12" s="165"/>
      <c r="U12" s="170"/>
      <c r="V12" s="137"/>
      <c r="W12" s="57">
        <v>3680</v>
      </c>
      <c r="X12" s="72">
        <v>1613</v>
      </c>
      <c r="Y12" s="47">
        <f t="shared" si="8"/>
        <v>43.83152173913044</v>
      </c>
      <c r="Z12" s="73">
        <v>3899</v>
      </c>
      <c r="AA12" s="74">
        <f t="shared" si="9"/>
        <v>24.172349659020462</v>
      </c>
      <c r="AB12" s="57">
        <v>16199</v>
      </c>
      <c r="AC12" s="75">
        <v>150</v>
      </c>
      <c r="AD12" s="58">
        <f>AC12/AB12*100</f>
        <v>0.9259830853756404</v>
      </c>
      <c r="AE12" s="75">
        <v>360</v>
      </c>
      <c r="AF12" s="172">
        <f>AE12/AC12*10</f>
        <v>24</v>
      </c>
      <c r="AG12" s="57">
        <v>15288</v>
      </c>
      <c r="AH12" s="77">
        <v>8199</v>
      </c>
      <c r="AI12" s="87">
        <f aca="true" t="shared" si="11" ref="AI12:AI22">AH12/AG12*100</f>
        <v>53.63029827315542</v>
      </c>
      <c r="AJ12" s="77">
        <v>26287</v>
      </c>
      <c r="AK12" s="78">
        <f aca="true" t="shared" si="12" ref="AK12:AK22">AJ12/AH12*10</f>
        <v>32.06122697889987</v>
      </c>
      <c r="AL12" s="57">
        <v>5059</v>
      </c>
      <c r="AM12" s="79">
        <v>1189</v>
      </c>
      <c r="AN12" s="168">
        <f>AM12/AL12*100</f>
        <v>23.502668511563552</v>
      </c>
      <c r="AO12" s="79">
        <v>4370</v>
      </c>
      <c r="AP12" s="80">
        <f>AO12/AM12*10</f>
        <v>36.75357443229605</v>
      </c>
      <c r="AQ12" s="57">
        <v>1094</v>
      </c>
      <c r="AR12" s="75"/>
      <c r="AS12" s="75"/>
      <c r="AT12" s="75"/>
      <c r="AU12" s="76"/>
      <c r="AV12" s="81">
        <v>220</v>
      </c>
      <c r="AW12" s="75"/>
      <c r="AX12" s="75"/>
      <c r="AY12" s="75"/>
      <c r="AZ12" s="76"/>
      <c r="BA12" s="57">
        <v>972</v>
      </c>
      <c r="BB12" s="72"/>
      <c r="BC12" s="47"/>
      <c r="BD12" s="72"/>
      <c r="BE12" s="80"/>
      <c r="BF12" s="81">
        <v>250</v>
      </c>
      <c r="BG12" s="82"/>
      <c r="BH12" s="82"/>
      <c r="BI12" s="82"/>
      <c r="BJ12" s="76"/>
      <c r="BK12" s="81"/>
      <c r="BL12" s="75"/>
      <c r="BM12" s="75"/>
      <c r="BN12" s="75"/>
      <c r="BO12" s="76"/>
      <c r="BP12" s="83"/>
      <c r="BQ12" s="82"/>
      <c r="BR12" s="82"/>
      <c r="BS12" s="82"/>
      <c r="BT12" s="84"/>
    </row>
    <row r="13" spans="1:72" ht="16.5" customHeight="1">
      <c r="A13" s="171" t="s">
        <v>36</v>
      </c>
      <c r="B13" s="60">
        <v>639</v>
      </c>
      <c r="C13" s="61">
        <f t="shared" si="2"/>
        <v>19175</v>
      </c>
      <c r="D13" s="61">
        <f>I13+N13+S13+X13+AC13+AH13+AM13+AR13+AW13+BB13+BG13+BL13</f>
        <v>11950</v>
      </c>
      <c r="E13" s="163">
        <f t="shared" si="4"/>
        <v>62.32073011734028</v>
      </c>
      <c r="F13" s="61">
        <f t="shared" si="5"/>
        <v>31212</v>
      </c>
      <c r="G13" s="62">
        <f t="shared" si="6"/>
        <v>26.118828451882848</v>
      </c>
      <c r="H13" s="63">
        <v>12209</v>
      </c>
      <c r="I13" s="64">
        <v>9829</v>
      </c>
      <c r="J13" s="67">
        <f t="shared" si="7"/>
        <v>80.5061839626505</v>
      </c>
      <c r="K13" s="64">
        <v>27043</v>
      </c>
      <c r="L13" s="65">
        <f t="shared" si="10"/>
        <v>27.51348051683793</v>
      </c>
      <c r="M13" s="66">
        <v>805</v>
      </c>
      <c r="N13" s="50">
        <v>480</v>
      </c>
      <c r="O13" s="67">
        <f t="shared" si="0"/>
        <v>59.62732919254658</v>
      </c>
      <c r="P13" s="50">
        <v>1117</v>
      </c>
      <c r="Q13" s="68">
        <f t="shared" si="1"/>
        <v>23.270833333333336</v>
      </c>
      <c r="R13" s="69"/>
      <c r="S13" s="70"/>
      <c r="T13" s="165"/>
      <c r="U13" s="170"/>
      <c r="V13" s="137"/>
      <c r="W13" s="57">
        <v>420</v>
      </c>
      <c r="X13" s="72">
        <v>250</v>
      </c>
      <c r="Y13" s="47">
        <f t="shared" si="8"/>
        <v>59.523809523809526</v>
      </c>
      <c r="Z13" s="87">
        <v>375</v>
      </c>
      <c r="AA13" s="74">
        <f t="shared" si="9"/>
        <v>15</v>
      </c>
      <c r="AB13" s="57">
        <v>2577</v>
      </c>
      <c r="AC13" s="88"/>
      <c r="AD13" s="58"/>
      <c r="AE13" s="88"/>
      <c r="AF13" s="172"/>
      <c r="AG13" s="57">
        <v>814</v>
      </c>
      <c r="AH13" s="89">
        <v>311</v>
      </c>
      <c r="AI13" s="87">
        <f t="shared" si="11"/>
        <v>38.20638820638821</v>
      </c>
      <c r="AJ13" s="89">
        <v>620</v>
      </c>
      <c r="AK13" s="78">
        <f t="shared" si="12"/>
        <v>19.935691318327976</v>
      </c>
      <c r="AL13" s="57">
        <v>1782</v>
      </c>
      <c r="AM13" s="70">
        <v>1080</v>
      </c>
      <c r="AN13" s="168">
        <f>AM13/AL13*100</f>
        <v>60.60606060606061</v>
      </c>
      <c r="AO13" s="70">
        <v>2057</v>
      </c>
      <c r="AP13" s="80">
        <f>AO13/AM13*10</f>
        <v>19.046296296296298</v>
      </c>
      <c r="AQ13" s="57">
        <v>67</v>
      </c>
      <c r="AR13" s="88"/>
      <c r="AS13" s="88"/>
      <c r="AT13" s="88"/>
      <c r="AU13" s="74"/>
      <c r="AV13" s="81"/>
      <c r="AW13" s="88"/>
      <c r="AX13" s="88"/>
      <c r="AY13" s="88"/>
      <c r="AZ13" s="74"/>
      <c r="BA13" s="57">
        <v>501</v>
      </c>
      <c r="BB13" s="72"/>
      <c r="BC13" s="47"/>
      <c r="BD13" s="72"/>
      <c r="BE13" s="80"/>
      <c r="BF13" s="81"/>
      <c r="BG13" s="90"/>
      <c r="BH13" s="90"/>
      <c r="BI13" s="90"/>
      <c r="BJ13" s="74"/>
      <c r="BK13" s="81"/>
      <c r="BL13" s="88"/>
      <c r="BM13" s="88"/>
      <c r="BN13" s="88"/>
      <c r="BO13" s="74"/>
      <c r="BP13" s="91"/>
      <c r="BQ13" s="90"/>
      <c r="BR13" s="90"/>
      <c r="BS13" s="90"/>
      <c r="BT13" s="92"/>
    </row>
    <row r="14" spans="1:72" ht="17.25" customHeight="1">
      <c r="A14" s="171" t="s">
        <v>37</v>
      </c>
      <c r="B14" s="60">
        <v>1637</v>
      </c>
      <c r="C14" s="61">
        <f t="shared" si="2"/>
        <v>28176</v>
      </c>
      <c r="D14" s="61">
        <f t="shared" si="3"/>
        <v>11762</v>
      </c>
      <c r="E14" s="163">
        <f t="shared" si="4"/>
        <v>41.74474730266894</v>
      </c>
      <c r="F14" s="61">
        <f t="shared" si="5"/>
        <v>43630</v>
      </c>
      <c r="G14" s="62">
        <f t="shared" si="6"/>
        <v>37.09403162727427</v>
      </c>
      <c r="H14" s="63">
        <v>10512</v>
      </c>
      <c r="I14" s="64">
        <v>8336</v>
      </c>
      <c r="J14" s="67">
        <f t="shared" si="7"/>
        <v>79.29984779299848</v>
      </c>
      <c r="K14" s="64">
        <v>34188</v>
      </c>
      <c r="L14" s="65">
        <f t="shared" si="10"/>
        <v>41.01247600767755</v>
      </c>
      <c r="M14" s="66">
        <v>997</v>
      </c>
      <c r="N14" s="50"/>
      <c r="O14" s="47"/>
      <c r="P14" s="50"/>
      <c r="Q14" s="74"/>
      <c r="R14" s="69"/>
      <c r="S14" s="70"/>
      <c r="T14" s="165"/>
      <c r="U14" s="170"/>
      <c r="V14" s="137"/>
      <c r="W14" s="57">
        <v>1580</v>
      </c>
      <c r="X14" s="72">
        <v>871</v>
      </c>
      <c r="Y14" s="47">
        <f t="shared" si="8"/>
        <v>55.12658227848102</v>
      </c>
      <c r="Z14" s="87">
        <v>2031</v>
      </c>
      <c r="AA14" s="74">
        <f t="shared" si="9"/>
        <v>23.318025258323765</v>
      </c>
      <c r="AB14" s="57">
        <v>5551</v>
      </c>
      <c r="AC14" s="88">
        <v>200</v>
      </c>
      <c r="AD14" s="58">
        <f>AC14/AB14*100</f>
        <v>3.6029544226265537</v>
      </c>
      <c r="AE14" s="88">
        <v>600</v>
      </c>
      <c r="AF14" s="172">
        <f>AE14/AC14*10</f>
        <v>30</v>
      </c>
      <c r="AG14" s="57">
        <v>6809</v>
      </c>
      <c r="AH14" s="89">
        <v>2355</v>
      </c>
      <c r="AI14" s="87">
        <f t="shared" si="11"/>
        <v>34.586576589807606</v>
      </c>
      <c r="AJ14" s="89">
        <v>6811</v>
      </c>
      <c r="AK14" s="78">
        <f t="shared" si="12"/>
        <v>28.92144373673036</v>
      </c>
      <c r="AL14" s="57">
        <v>998</v>
      </c>
      <c r="AM14" s="70"/>
      <c r="AN14" s="88"/>
      <c r="AO14" s="70"/>
      <c r="AP14" s="74"/>
      <c r="AQ14" s="57">
        <v>1556</v>
      </c>
      <c r="AR14" s="88"/>
      <c r="AS14" s="88"/>
      <c r="AT14" s="88"/>
      <c r="AU14" s="74"/>
      <c r="AV14" s="81"/>
      <c r="AW14" s="88"/>
      <c r="AX14" s="88"/>
      <c r="AY14" s="88"/>
      <c r="AZ14" s="74"/>
      <c r="BA14" s="57">
        <v>173</v>
      </c>
      <c r="BB14" s="72"/>
      <c r="BC14" s="47"/>
      <c r="BD14" s="72"/>
      <c r="BE14" s="80"/>
      <c r="BF14" s="81"/>
      <c r="BG14" s="90"/>
      <c r="BH14" s="90"/>
      <c r="BI14" s="90"/>
      <c r="BJ14" s="74"/>
      <c r="BK14" s="81"/>
      <c r="BL14" s="88"/>
      <c r="BM14" s="88"/>
      <c r="BN14" s="88"/>
      <c r="BO14" s="74"/>
      <c r="BP14" s="91"/>
      <c r="BQ14" s="90"/>
      <c r="BR14" s="90"/>
      <c r="BS14" s="90"/>
      <c r="BT14" s="92"/>
    </row>
    <row r="15" spans="1:72" ht="15" customHeight="1">
      <c r="A15" s="171" t="s">
        <v>38</v>
      </c>
      <c r="B15" s="60">
        <v>489</v>
      </c>
      <c r="C15" s="61">
        <f t="shared" si="2"/>
        <v>17151</v>
      </c>
      <c r="D15" s="61">
        <f t="shared" si="3"/>
        <v>13783</v>
      </c>
      <c r="E15" s="163">
        <f t="shared" si="4"/>
        <v>80.3626610693254</v>
      </c>
      <c r="F15" s="61">
        <f t="shared" si="5"/>
        <v>51809</v>
      </c>
      <c r="G15" s="62">
        <f t="shared" si="6"/>
        <v>37.589058985707034</v>
      </c>
      <c r="H15" s="63">
        <v>10537</v>
      </c>
      <c r="I15" s="64">
        <v>10537</v>
      </c>
      <c r="J15" s="67">
        <f t="shared" si="7"/>
        <v>100</v>
      </c>
      <c r="K15" s="64">
        <v>43342</v>
      </c>
      <c r="L15" s="65">
        <f t="shared" si="10"/>
        <v>41.13314985289931</v>
      </c>
      <c r="M15" s="66">
        <v>257</v>
      </c>
      <c r="N15" s="50">
        <v>257</v>
      </c>
      <c r="O15" s="67">
        <f aca="true" t="shared" si="13" ref="O15:O20">N15/M15*100</f>
        <v>100</v>
      </c>
      <c r="P15" s="50">
        <v>976</v>
      </c>
      <c r="Q15" s="68">
        <f aca="true" t="shared" si="14" ref="Q15:Q20">P15/N15*10</f>
        <v>37.976653696498055</v>
      </c>
      <c r="R15" s="69"/>
      <c r="S15" s="70"/>
      <c r="T15" s="165"/>
      <c r="U15" s="170"/>
      <c r="V15" s="137"/>
      <c r="W15" s="57">
        <v>210</v>
      </c>
      <c r="X15" s="72">
        <v>110</v>
      </c>
      <c r="Y15" s="47">
        <f t="shared" si="8"/>
        <v>52.38095238095239</v>
      </c>
      <c r="Z15" s="87">
        <v>250</v>
      </c>
      <c r="AA15" s="74">
        <f t="shared" si="9"/>
        <v>22.72727272727273</v>
      </c>
      <c r="AB15" s="57">
        <v>112</v>
      </c>
      <c r="AC15" s="88"/>
      <c r="AD15" s="58"/>
      <c r="AE15" s="88"/>
      <c r="AF15" s="172"/>
      <c r="AG15" s="57">
        <v>4306</v>
      </c>
      <c r="AH15" s="89">
        <v>2879</v>
      </c>
      <c r="AI15" s="87">
        <f t="shared" si="11"/>
        <v>66.86019507663725</v>
      </c>
      <c r="AJ15" s="89">
        <v>7241</v>
      </c>
      <c r="AK15" s="78">
        <f t="shared" si="12"/>
        <v>25.15109412990622</v>
      </c>
      <c r="AL15" s="57">
        <v>1292</v>
      </c>
      <c r="AM15" s="70"/>
      <c r="AN15" s="88"/>
      <c r="AO15" s="70"/>
      <c r="AP15" s="74"/>
      <c r="AQ15" s="57">
        <v>112</v>
      </c>
      <c r="AR15" s="88"/>
      <c r="AS15" s="88"/>
      <c r="AT15" s="88"/>
      <c r="AU15" s="74"/>
      <c r="AV15" s="81">
        <v>305</v>
      </c>
      <c r="AW15" s="88"/>
      <c r="AX15" s="88"/>
      <c r="AY15" s="88"/>
      <c r="AZ15" s="74"/>
      <c r="BA15" s="57">
        <v>20</v>
      </c>
      <c r="BB15" s="72"/>
      <c r="BC15" s="47"/>
      <c r="BD15" s="72"/>
      <c r="BE15" s="80"/>
      <c r="BF15" s="81"/>
      <c r="BG15" s="90"/>
      <c r="BH15" s="90"/>
      <c r="BI15" s="90"/>
      <c r="BJ15" s="74"/>
      <c r="BK15" s="81"/>
      <c r="BL15" s="88"/>
      <c r="BM15" s="88"/>
      <c r="BN15" s="88"/>
      <c r="BO15" s="74"/>
      <c r="BP15" s="91"/>
      <c r="BQ15" s="90"/>
      <c r="BR15" s="90"/>
      <c r="BS15" s="90"/>
      <c r="BT15" s="92"/>
    </row>
    <row r="16" spans="1:72" ht="17.25" customHeight="1">
      <c r="A16" s="171" t="s">
        <v>39</v>
      </c>
      <c r="B16" s="60">
        <v>320</v>
      </c>
      <c r="C16" s="61">
        <f t="shared" si="2"/>
        <v>10293</v>
      </c>
      <c r="D16" s="61">
        <f t="shared" si="3"/>
        <v>5619</v>
      </c>
      <c r="E16" s="163">
        <f t="shared" si="4"/>
        <v>54.59049839696881</v>
      </c>
      <c r="F16" s="61">
        <f t="shared" si="5"/>
        <v>15181</v>
      </c>
      <c r="G16" s="62">
        <f t="shared" si="6"/>
        <v>27.017262858159814</v>
      </c>
      <c r="H16" s="63">
        <v>6502</v>
      </c>
      <c r="I16" s="64">
        <v>4918</v>
      </c>
      <c r="J16" s="67">
        <f t="shared" si="7"/>
        <v>75.63826514918487</v>
      </c>
      <c r="K16" s="64">
        <v>13033</v>
      </c>
      <c r="L16" s="65">
        <f>K16/I16*10</f>
        <v>26.500610004066694</v>
      </c>
      <c r="M16" s="66">
        <v>455</v>
      </c>
      <c r="N16" s="50">
        <v>405</v>
      </c>
      <c r="O16" s="67">
        <f t="shared" si="13"/>
        <v>89.01098901098901</v>
      </c>
      <c r="P16" s="50">
        <v>1417</v>
      </c>
      <c r="Q16" s="68">
        <f t="shared" si="14"/>
        <v>34.98765432098765</v>
      </c>
      <c r="R16" s="69"/>
      <c r="S16" s="70"/>
      <c r="T16" s="165"/>
      <c r="U16" s="170"/>
      <c r="V16" s="137"/>
      <c r="W16" s="57">
        <v>380</v>
      </c>
      <c r="X16" s="72">
        <v>170</v>
      </c>
      <c r="Y16" s="47">
        <f t="shared" si="8"/>
        <v>44.73684210526316</v>
      </c>
      <c r="Z16" s="87">
        <v>442</v>
      </c>
      <c r="AA16" s="74">
        <f t="shared" si="9"/>
        <v>26</v>
      </c>
      <c r="AB16" s="57">
        <v>501</v>
      </c>
      <c r="AC16" s="88"/>
      <c r="AD16" s="58"/>
      <c r="AE16" s="88"/>
      <c r="AF16" s="172"/>
      <c r="AG16" s="57">
        <v>545</v>
      </c>
      <c r="AH16" s="89">
        <v>126</v>
      </c>
      <c r="AI16" s="87">
        <f t="shared" si="11"/>
        <v>23.119266055045873</v>
      </c>
      <c r="AJ16" s="89">
        <v>289</v>
      </c>
      <c r="AK16" s="78">
        <f t="shared" si="12"/>
        <v>22.936507936507937</v>
      </c>
      <c r="AL16" s="57">
        <v>1650</v>
      </c>
      <c r="AM16" s="70"/>
      <c r="AN16" s="88"/>
      <c r="AO16" s="70"/>
      <c r="AP16" s="74"/>
      <c r="AQ16" s="57"/>
      <c r="AR16" s="88"/>
      <c r="AS16" s="88"/>
      <c r="AT16" s="88"/>
      <c r="AU16" s="74"/>
      <c r="AV16" s="81"/>
      <c r="AW16" s="88"/>
      <c r="AX16" s="88"/>
      <c r="AY16" s="88"/>
      <c r="AZ16" s="74"/>
      <c r="BA16" s="57">
        <v>30</v>
      </c>
      <c r="BB16" s="72"/>
      <c r="BC16" s="47"/>
      <c r="BD16" s="72"/>
      <c r="BE16" s="80"/>
      <c r="BF16" s="81"/>
      <c r="BG16" s="90"/>
      <c r="BH16" s="90"/>
      <c r="BI16" s="90"/>
      <c r="BJ16" s="74"/>
      <c r="BK16" s="81">
        <v>10</v>
      </c>
      <c r="BL16" s="88"/>
      <c r="BM16" s="88"/>
      <c r="BN16" s="88"/>
      <c r="BO16" s="74"/>
      <c r="BP16" s="91">
        <v>220</v>
      </c>
      <c r="BQ16" s="90"/>
      <c r="BR16" s="90"/>
      <c r="BS16" s="90"/>
      <c r="BT16" s="92"/>
    </row>
    <row r="17" spans="1:72" ht="16.5" customHeight="1">
      <c r="A17" s="171" t="s">
        <v>40</v>
      </c>
      <c r="B17" s="60">
        <v>1211</v>
      </c>
      <c r="C17" s="61">
        <f t="shared" si="2"/>
        <v>26476</v>
      </c>
      <c r="D17" s="61">
        <f t="shared" si="3"/>
        <v>16048</v>
      </c>
      <c r="E17" s="163">
        <f t="shared" si="4"/>
        <v>60.61338570781085</v>
      </c>
      <c r="F17" s="61">
        <f t="shared" si="5"/>
        <v>54291</v>
      </c>
      <c r="G17" s="62">
        <f t="shared" si="6"/>
        <v>33.83038384845464</v>
      </c>
      <c r="H17" s="63">
        <v>13720</v>
      </c>
      <c r="I17" s="64">
        <v>12514</v>
      </c>
      <c r="J17" s="67">
        <f t="shared" si="7"/>
        <v>91.20991253644316</v>
      </c>
      <c r="K17" s="64">
        <v>44360</v>
      </c>
      <c r="L17" s="65">
        <f t="shared" si="10"/>
        <v>35.44829790634489</v>
      </c>
      <c r="M17" s="66">
        <v>303</v>
      </c>
      <c r="N17" s="50">
        <v>303</v>
      </c>
      <c r="O17" s="67">
        <f t="shared" si="13"/>
        <v>100</v>
      </c>
      <c r="P17" s="50">
        <v>688</v>
      </c>
      <c r="Q17" s="68">
        <f t="shared" si="14"/>
        <v>22.706270627062707</v>
      </c>
      <c r="R17" s="69">
        <v>144</v>
      </c>
      <c r="S17" s="70">
        <v>144</v>
      </c>
      <c r="T17" s="165">
        <f>S17/R17*100</f>
        <v>100</v>
      </c>
      <c r="U17" s="170">
        <v>350</v>
      </c>
      <c r="V17" s="137">
        <f>U17/S17*10</f>
        <v>24.305555555555554</v>
      </c>
      <c r="W17" s="57">
        <v>113</v>
      </c>
      <c r="X17" s="72"/>
      <c r="Y17" s="47"/>
      <c r="Z17" s="87"/>
      <c r="AA17" s="74"/>
      <c r="AB17" s="57">
        <v>890</v>
      </c>
      <c r="AC17" s="88"/>
      <c r="AD17" s="58"/>
      <c r="AE17" s="88"/>
      <c r="AF17" s="172"/>
      <c r="AG17" s="57">
        <v>8994</v>
      </c>
      <c r="AH17" s="89">
        <v>2786</v>
      </c>
      <c r="AI17" s="87">
        <f t="shared" si="11"/>
        <v>30.976206359795423</v>
      </c>
      <c r="AJ17" s="89">
        <v>7493</v>
      </c>
      <c r="AK17" s="78">
        <f t="shared" si="12"/>
        <v>26.895190236898777</v>
      </c>
      <c r="AL17" s="57">
        <v>1989</v>
      </c>
      <c r="AM17" s="70">
        <v>301</v>
      </c>
      <c r="AN17" s="88">
        <f>AM17/AL17*100</f>
        <v>15.133232780291603</v>
      </c>
      <c r="AO17" s="70">
        <v>1400</v>
      </c>
      <c r="AP17" s="74">
        <v>55.5</v>
      </c>
      <c r="AQ17" s="57"/>
      <c r="AR17" s="88"/>
      <c r="AS17" s="88"/>
      <c r="AT17" s="88"/>
      <c r="AU17" s="74"/>
      <c r="AV17" s="81"/>
      <c r="AW17" s="88"/>
      <c r="AX17" s="88"/>
      <c r="AY17" s="88"/>
      <c r="AZ17" s="74"/>
      <c r="BA17" s="57">
        <v>323</v>
      </c>
      <c r="BB17" s="72"/>
      <c r="BC17" s="47"/>
      <c r="BD17" s="72"/>
      <c r="BE17" s="80"/>
      <c r="BF17" s="81"/>
      <c r="BG17" s="90"/>
      <c r="BH17" s="90"/>
      <c r="BI17" s="90"/>
      <c r="BJ17" s="74"/>
      <c r="BK17" s="81"/>
      <c r="BL17" s="88"/>
      <c r="BM17" s="88"/>
      <c r="BN17" s="88"/>
      <c r="BO17" s="74"/>
      <c r="BP17" s="91"/>
      <c r="BQ17" s="90"/>
      <c r="BR17" s="90"/>
      <c r="BS17" s="90"/>
      <c r="BT17" s="92"/>
    </row>
    <row r="18" spans="1:72" ht="15.75" customHeight="1">
      <c r="A18" s="171" t="s">
        <v>41</v>
      </c>
      <c r="B18" s="60">
        <v>530</v>
      </c>
      <c r="C18" s="61">
        <f t="shared" si="2"/>
        <v>15745</v>
      </c>
      <c r="D18" s="61">
        <f t="shared" si="3"/>
        <v>8165</v>
      </c>
      <c r="E18" s="163">
        <f t="shared" si="4"/>
        <v>51.85773261352811</v>
      </c>
      <c r="F18" s="61">
        <f t="shared" si="5"/>
        <v>20301</v>
      </c>
      <c r="G18" s="62">
        <f t="shared" si="6"/>
        <v>24.86344151867728</v>
      </c>
      <c r="H18" s="63">
        <v>6374</v>
      </c>
      <c r="I18" s="64">
        <v>5972</v>
      </c>
      <c r="J18" s="67">
        <f t="shared" si="7"/>
        <v>93.6931283338563</v>
      </c>
      <c r="K18" s="64">
        <v>16528</v>
      </c>
      <c r="L18" s="65">
        <f t="shared" si="10"/>
        <v>27.67582049564635</v>
      </c>
      <c r="M18" s="85">
        <v>190</v>
      </c>
      <c r="N18" s="86">
        <v>190</v>
      </c>
      <c r="O18" s="67">
        <f t="shared" si="13"/>
        <v>100</v>
      </c>
      <c r="P18" s="86">
        <v>328</v>
      </c>
      <c r="Q18" s="68">
        <f t="shared" si="14"/>
        <v>17.263157894736842</v>
      </c>
      <c r="R18" s="69">
        <v>30</v>
      </c>
      <c r="S18" s="70"/>
      <c r="T18" s="165"/>
      <c r="U18" s="170"/>
      <c r="V18" s="137"/>
      <c r="W18" s="57">
        <v>240</v>
      </c>
      <c r="X18" s="72">
        <v>240</v>
      </c>
      <c r="Y18" s="47">
        <f>X18/W18*100</f>
        <v>100</v>
      </c>
      <c r="Z18" s="87">
        <v>465</v>
      </c>
      <c r="AA18" s="74">
        <f>Z18/X18*10</f>
        <v>19.375</v>
      </c>
      <c r="AB18" s="57">
        <v>4411</v>
      </c>
      <c r="AC18" s="88">
        <v>91</v>
      </c>
      <c r="AD18" s="58">
        <f>AC18/AB18*100</f>
        <v>2.063024257537973</v>
      </c>
      <c r="AE18" s="88">
        <v>165</v>
      </c>
      <c r="AF18" s="172">
        <f>AE18/AC18*10</f>
        <v>18.13186813186813</v>
      </c>
      <c r="AG18" s="57">
        <v>3388</v>
      </c>
      <c r="AH18" s="89">
        <v>1672</v>
      </c>
      <c r="AI18" s="87">
        <f t="shared" si="11"/>
        <v>49.35064935064935</v>
      </c>
      <c r="AJ18" s="89">
        <v>2815</v>
      </c>
      <c r="AK18" s="78">
        <f t="shared" si="12"/>
        <v>16.836124401913874</v>
      </c>
      <c r="AL18" s="57">
        <v>621</v>
      </c>
      <c r="AM18" s="70"/>
      <c r="AN18" s="88"/>
      <c r="AO18" s="70"/>
      <c r="AP18" s="74"/>
      <c r="AQ18" s="57"/>
      <c r="AR18" s="88"/>
      <c r="AS18" s="88"/>
      <c r="AT18" s="88"/>
      <c r="AU18" s="74"/>
      <c r="AV18" s="81"/>
      <c r="AW18" s="88"/>
      <c r="AX18" s="88"/>
      <c r="AY18" s="88"/>
      <c r="AZ18" s="74"/>
      <c r="BA18" s="57">
        <v>491</v>
      </c>
      <c r="BB18" s="72"/>
      <c r="BC18" s="47"/>
      <c r="BD18" s="72"/>
      <c r="BE18" s="80"/>
      <c r="BF18" s="81"/>
      <c r="BG18" s="90"/>
      <c r="BH18" s="90"/>
      <c r="BI18" s="90"/>
      <c r="BJ18" s="74"/>
      <c r="BK18" s="81"/>
      <c r="BL18" s="88"/>
      <c r="BM18" s="88"/>
      <c r="BN18" s="88"/>
      <c r="BO18" s="74"/>
      <c r="BP18" s="91"/>
      <c r="BQ18" s="90"/>
      <c r="BR18" s="90"/>
      <c r="BS18" s="90"/>
      <c r="BT18" s="92"/>
    </row>
    <row r="19" spans="1:72" ht="16.5" customHeight="1">
      <c r="A19" s="171" t="s">
        <v>42</v>
      </c>
      <c r="B19" s="46">
        <v>665</v>
      </c>
      <c r="C19" s="94">
        <f t="shared" si="2"/>
        <v>18135</v>
      </c>
      <c r="D19" s="94">
        <f aca="true" t="shared" si="15" ref="D19:D25">I19+N19+S19+X19+AC19+AH19+AM19+AR19+AW19+BB19+BG19+BL19</f>
        <v>9203</v>
      </c>
      <c r="E19" s="164">
        <f aca="true" t="shared" si="16" ref="E19:E25">D19/C19*100</f>
        <v>50.74717397298042</v>
      </c>
      <c r="F19" s="94">
        <f aca="true" t="shared" si="17" ref="F19:F25">K19+P19+U19+Z19+AE19+AJ19+AO19+AT19+AY19+BD19+BI19+BN19</f>
        <v>23718</v>
      </c>
      <c r="G19" s="88">
        <f aca="true" t="shared" si="18" ref="G19:G26">F19/D19*10</f>
        <v>25.772030859502337</v>
      </c>
      <c r="H19" s="75">
        <v>5708</v>
      </c>
      <c r="I19" s="73">
        <v>5498</v>
      </c>
      <c r="J19" s="47">
        <f aca="true" t="shared" si="19" ref="J19:J26">I19/H19*100</f>
        <v>96.32095304835319</v>
      </c>
      <c r="K19" s="73">
        <v>14673</v>
      </c>
      <c r="L19" s="80">
        <f aca="true" t="shared" si="20" ref="L19:L26">K19/I19*10</f>
        <v>26.68788650418334</v>
      </c>
      <c r="M19" s="66">
        <v>1403</v>
      </c>
      <c r="N19" s="50">
        <v>1241</v>
      </c>
      <c r="O19" s="47">
        <f t="shared" si="13"/>
        <v>88.45331432644333</v>
      </c>
      <c r="P19" s="50">
        <v>3246</v>
      </c>
      <c r="Q19" s="74">
        <f t="shared" si="14"/>
        <v>26.156325543916196</v>
      </c>
      <c r="R19" s="69">
        <v>387</v>
      </c>
      <c r="S19" s="70">
        <v>90</v>
      </c>
      <c r="T19" s="165">
        <f>S19/R19*100</f>
        <v>23.25581395348837</v>
      </c>
      <c r="U19" s="170">
        <v>198</v>
      </c>
      <c r="V19" s="137">
        <f>U19/S19*10</f>
        <v>22</v>
      </c>
      <c r="W19" s="57"/>
      <c r="X19" s="72"/>
      <c r="Y19" s="47"/>
      <c r="Z19" s="87"/>
      <c r="AA19" s="74"/>
      <c r="AB19" s="57">
        <v>2103</v>
      </c>
      <c r="AC19" s="88"/>
      <c r="AD19" s="58"/>
      <c r="AE19" s="88"/>
      <c r="AF19" s="172"/>
      <c r="AG19" s="57">
        <v>4359</v>
      </c>
      <c r="AH19" s="89">
        <v>1430</v>
      </c>
      <c r="AI19" s="87">
        <f t="shared" si="11"/>
        <v>32.80568937829778</v>
      </c>
      <c r="AJ19" s="89">
        <v>3556</v>
      </c>
      <c r="AK19" s="78">
        <f t="shared" si="12"/>
        <v>24.867132867132867</v>
      </c>
      <c r="AL19" s="57">
        <v>3356</v>
      </c>
      <c r="AM19" s="70">
        <v>944</v>
      </c>
      <c r="AN19" s="88">
        <f>AM19/AL19*100</f>
        <v>28.128724672228845</v>
      </c>
      <c r="AO19" s="70">
        <v>2045</v>
      </c>
      <c r="AP19" s="78">
        <f>AO19/AM19*10</f>
        <v>21.66313559322034</v>
      </c>
      <c r="AQ19" s="57"/>
      <c r="AR19" s="88"/>
      <c r="AS19" s="88"/>
      <c r="AT19" s="88"/>
      <c r="AU19" s="74"/>
      <c r="AV19" s="81">
        <v>729</v>
      </c>
      <c r="AW19" s="88"/>
      <c r="AX19" s="88"/>
      <c r="AY19" s="88"/>
      <c r="AZ19" s="74"/>
      <c r="BA19" s="57">
        <v>90</v>
      </c>
      <c r="BB19" s="72"/>
      <c r="BC19" s="47"/>
      <c r="BD19" s="72"/>
      <c r="BE19" s="80"/>
      <c r="BF19" s="81"/>
      <c r="BG19" s="90"/>
      <c r="BH19" s="90"/>
      <c r="BI19" s="90"/>
      <c r="BJ19" s="74"/>
      <c r="BK19" s="81"/>
      <c r="BL19" s="88"/>
      <c r="BM19" s="88"/>
      <c r="BN19" s="88"/>
      <c r="BO19" s="74"/>
      <c r="BP19" s="91"/>
      <c r="BQ19" s="90"/>
      <c r="BR19" s="90"/>
      <c r="BS19" s="90"/>
      <c r="BT19" s="92"/>
    </row>
    <row r="20" spans="1:72" ht="15.75" customHeight="1">
      <c r="A20" s="171" t="s">
        <v>43</v>
      </c>
      <c r="B20" s="60">
        <v>1051</v>
      </c>
      <c r="C20" s="61">
        <f t="shared" si="2"/>
        <v>32201</v>
      </c>
      <c r="D20" s="94">
        <f t="shared" si="15"/>
        <v>15277</v>
      </c>
      <c r="E20" s="163">
        <f t="shared" si="16"/>
        <v>47.44262600540356</v>
      </c>
      <c r="F20" s="94">
        <f t="shared" si="17"/>
        <v>49463</v>
      </c>
      <c r="G20" s="62">
        <f t="shared" si="18"/>
        <v>32.37743012371539</v>
      </c>
      <c r="H20" s="63">
        <v>12650</v>
      </c>
      <c r="I20" s="64">
        <v>10475</v>
      </c>
      <c r="J20" s="67">
        <f t="shared" si="19"/>
        <v>82.80632411067194</v>
      </c>
      <c r="K20" s="64">
        <v>37031</v>
      </c>
      <c r="L20" s="65">
        <f t="shared" si="20"/>
        <v>35.35178997613365</v>
      </c>
      <c r="M20" s="66">
        <v>5429</v>
      </c>
      <c r="N20" s="50">
        <v>3045</v>
      </c>
      <c r="O20" s="47">
        <f t="shared" si="13"/>
        <v>56.087677288635106</v>
      </c>
      <c r="P20" s="50">
        <v>6719</v>
      </c>
      <c r="Q20" s="74">
        <f t="shared" si="14"/>
        <v>22.065681444991792</v>
      </c>
      <c r="R20" s="69"/>
      <c r="S20" s="70"/>
      <c r="T20" s="165"/>
      <c r="U20" s="170"/>
      <c r="V20" s="137"/>
      <c r="W20" s="57">
        <v>947</v>
      </c>
      <c r="X20" s="72">
        <v>385</v>
      </c>
      <c r="Y20" s="47">
        <f>X20/W20*100</f>
        <v>40.65469904963041</v>
      </c>
      <c r="Z20" s="73">
        <v>994</v>
      </c>
      <c r="AA20" s="74">
        <f>Z20/X20*10</f>
        <v>25.81818181818182</v>
      </c>
      <c r="AB20" s="57">
        <v>2411</v>
      </c>
      <c r="AC20" s="75"/>
      <c r="AD20" s="58"/>
      <c r="AE20" s="75"/>
      <c r="AF20" s="172"/>
      <c r="AG20" s="57">
        <v>6884</v>
      </c>
      <c r="AH20" s="77">
        <v>1372</v>
      </c>
      <c r="AI20" s="87">
        <f t="shared" si="11"/>
        <v>19.930273097036608</v>
      </c>
      <c r="AJ20" s="77">
        <v>4719</v>
      </c>
      <c r="AK20" s="78">
        <f t="shared" si="12"/>
        <v>34.39504373177843</v>
      </c>
      <c r="AL20" s="57">
        <v>1787</v>
      </c>
      <c r="AM20" s="79"/>
      <c r="AN20" s="88"/>
      <c r="AO20" s="79"/>
      <c r="AP20" s="78"/>
      <c r="AQ20" s="57">
        <v>595</v>
      </c>
      <c r="AR20" s="75"/>
      <c r="AS20" s="75"/>
      <c r="AT20" s="75"/>
      <c r="AU20" s="76"/>
      <c r="AV20" s="81">
        <v>231</v>
      </c>
      <c r="AW20" s="75"/>
      <c r="AX20" s="75"/>
      <c r="AY20" s="75"/>
      <c r="AZ20" s="76"/>
      <c r="BA20" s="57">
        <v>931</v>
      </c>
      <c r="BB20" s="72"/>
      <c r="BC20" s="47"/>
      <c r="BD20" s="72"/>
      <c r="BE20" s="80"/>
      <c r="BF20" s="81">
        <v>336</v>
      </c>
      <c r="BG20" s="82"/>
      <c r="BH20" s="82"/>
      <c r="BI20" s="82"/>
      <c r="BJ20" s="76"/>
      <c r="BK20" s="81"/>
      <c r="BL20" s="75"/>
      <c r="BM20" s="75"/>
      <c r="BN20" s="75"/>
      <c r="BO20" s="76"/>
      <c r="BP20" s="83"/>
      <c r="BQ20" s="82"/>
      <c r="BR20" s="82"/>
      <c r="BS20" s="82"/>
      <c r="BT20" s="84"/>
    </row>
    <row r="21" spans="1:72" ht="16.5" customHeight="1">
      <c r="A21" s="171" t="s">
        <v>44</v>
      </c>
      <c r="B21" s="60">
        <v>791</v>
      </c>
      <c r="C21" s="61">
        <f t="shared" si="2"/>
        <v>36243</v>
      </c>
      <c r="D21" s="61">
        <f t="shared" si="15"/>
        <v>9531</v>
      </c>
      <c r="E21" s="163">
        <f t="shared" si="16"/>
        <v>26.297491929476035</v>
      </c>
      <c r="F21" s="61">
        <f t="shared" si="17"/>
        <v>34296</v>
      </c>
      <c r="G21" s="62">
        <f t="shared" si="18"/>
        <v>35.98363235757004</v>
      </c>
      <c r="H21" s="63">
        <v>11212</v>
      </c>
      <c r="I21" s="64">
        <v>8442</v>
      </c>
      <c r="J21" s="67">
        <f t="shared" si="19"/>
        <v>75.2943275062433</v>
      </c>
      <c r="K21" s="64">
        <v>31856</v>
      </c>
      <c r="L21" s="65">
        <f t="shared" si="20"/>
        <v>37.73513385453684</v>
      </c>
      <c r="M21" s="66"/>
      <c r="N21" s="50"/>
      <c r="O21" s="47"/>
      <c r="P21" s="50"/>
      <c r="Q21" s="74"/>
      <c r="R21" s="69"/>
      <c r="S21" s="70"/>
      <c r="T21" s="165"/>
      <c r="U21" s="170"/>
      <c r="V21" s="137"/>
      <c r="W21" s="57">
        <v>2237</v>
      </c>
      <c r="X21" s="72">
        <v>213</v>
      </c>
      <c r="Y21" s="47">
        <f>X21/W21*100</f>
        <v>9.521680822530175</v>
      </c>
      <c r="Z21" s="73">
        <v>324</v>
      </c>
      <c r="AA21" s="74">
        <f>Z21/X21*10</f>
        <v>15.211267605633802</v>
      </c>
      <c r="AB21" s="57">
        <v>12858</v>
      </c>
      <c r="AC21" s="75"/>
      <c r="AD21" s="58"/>
      <c r="AE21" s="75"/>
      <c r="AF21" s="172"/>
      <c r="AG21" s="57">
        <v>6301</v>
      </c>
      <c r="AH21" s="77">
        <v>726</v>
      </c>
      <c r="AI21" s="87">
        <f t="shared" si="11"/>
        <v>11.52198063799397</v>
      </c>
      <c r="AJ21" s="77">
        <v>1926</v>
      </c>
      <c r="AK21" s="78">
        <f t="shared" si="12"/>
        <v>26.52892561983471</v>
      </c>
      <c r="AL21" s="57">
        <v>945</v>
      </c>
      <c r="AM21" s="79">
        <v>150</v>
      </c>
      <c r="AN21" s="88">
        <f>AM21/AL21*100</f>
        <v>15.873015873015872</v>
      </c>
      <c r="AO21" s="79">
        <v>190</v>
      </c>
      <c r="AP21" s="78">
        <f>AO21/AM21*10</f>
        <v>12.666666666666666</v>
      </c>
      <c r="AQ21" s="57">
        <v>2631</v>
      </c>
      <c r="AR21" s="75"/>
      <c r="AS21" s="75"/>
      <c r="AT21" s="75"/>
      <c r="AU21" s="76"/>
      <c r="AV21" s="81"/>
      <c r="AW21" s="75"/>
      <c r="AX21" s="75"/>
      <c r="AY21" s="75"/>
      <c r="AZ21" s="76"/>
      <c r="BA21" s="57">
        <v>15</v>
      </c>
      <c r="BB21" s="72"/>
      <c r="BC21" s="47"/>
      <c r="BD21" s="72"/>
      <c r="BE21" s="80"/>
      <c r="BF21" s="81"/>
      <c r="BG21" s="82"/>
      <c r="BH21" s="82"/>
      <c r="BI21" s="82"/>
      <c r="BJ21" s="76"/>
      <c r="BK21" s="81"/>
      <c r="BL21" s="75"/>
      <c r="BM21" s="75"/>
      <c r="BN21" s="75"/>
      <c r="BO21" s="76"/>
      <c r="BP21" s="83">
        <v>44</v>
      </c>
      <c r="BQ21" s="82"/>
      <c r="BR21" s="82"/>
      <c r="BS21" s="82"/>
      <c r="BT21" s="84"/>
    </row>
    <row r="22" spans="1:72" ht="15.75" customHeight="1">
      <c r="A22" s="171" t="s">
        <v>45</v>
      </c>
      <c r="B22" s="60">
        <v>405</v>
      </c>
      <c r="C22" s="61">
        <f t="shared" si="2"/>
        <v>16427</v>
      </c>
      <c r="D22" s="61">
        <f t="shared" si="15"/>
        <v>8167</v>
      </c>
      <c r="E22" s="163">
        <f t="shared" si="16"/>
        <v>49.716929445425215</v>
      </c>
      <c r="F22" s="61">
        <f t="shared" si="17"/>
        <v>17003</v>
      </c>
      <c r="G22" s="62">
        <f t="shared" si="18"/>
        <v>20.819150238765765</v>
      </c>
      <c r="H22" s="63">
        <v>6816</v>
      </c>
      <c r="I22" s="64">
        <v>5903</v>
      </c>
      <c r="J22" s="67">
        <f t="shared" si="19"/>
        <v>86.60504694835682</v>
      </c>
      <c r="K22" s="64">
        <v>12083</v>
      </c>
      <c r="L22" s="65">
        <f t="shared" si="20"/>
        <v>20.469252922242926</v>
      </c>
      <c r="M22" s="66">
        <v>842</v>
      </c>
      <c r="N22" s="50">
        <v>692</v>
      </c>
      <c r="O22" s="67">
        <f>N22/M22*100</f>
        <v>82.18527315914488</v>
      </c>
      <c r="P22" s="50">
        <v>1670</v>
      </c>
      <c r="Q22" s="68">
        <f>P22/N22*10</f>
        <v>24.13294797687861</v>
      </c>
      <c r="R22" s="69"/>
      <c r="S22" s="70"/>
      <c r="T22" s="165"/>
      <c r="U22" s="71"/>
      <c r="V22" s="137"/>
      <c r="W22" s="57">
        <v>1009</v>
      </c>
      <c r="X22" s="72">
        <v>619</v>
      </c>
      <c r="Y22" s="47">
        <f>X22/W22*100</f>
        <v>61.34786917740337</v>
      </c>
      <c r="Z22" s="73">
        <v>1343</v>
      </c>
      <c r="AA22" s="74">
        <f>Z22/X22*10</f>
        <v>21.696284329563813</v>
      </c>
      <c r="AB22" s="57">
        <v>4482</v>
      </c>
      <c r="AC22" s="75"/>
      <c r="AD22" s="58"/>
      <c r="AE22" s="75"/>
      <c r="AF22" s="172"/>
      <c r="AG22" s="57">
        <v>1469</v>
      </c>
      <c r="AH22" s="77">
        <v>779</v>
      </c>
      <c r="AI22" s="87">
        <f t="shared" si="11"/>
        <v>53.02927161334241</v>
      </c>
      <c r="AJ22" s="77">
        <v>1568</v>
      </c>
      <c r="AK22" s="78">
        <f t="shared" si="12"/>
        <v>20.12836970474968</v>
      </c>
      <c r="AL22" s="57">
        <v>1494</v>
      </c>
      <c r="AM22" s="79">
        <v>174</v>
      </c>
      <c r="AN22" s="88">
        <f>AM22/AL22*100</f>
        <v>11.646586345381527</v>
      </c>
      <c r="AO22" s="79">
        <v>339</v>
      </c>
      <c r="AP22" s="78">
        <f>AO22/AM22*10</f>
        <v>19.482758620689655</v>
      </c>
      <c r="AQ22" s="57"/>
      <c r="AR22" s="75"/>
      <c r="AS22" s="75"/>
      <c r="AT22" s="75"/>
      <c r="AU22" s="76"/>
      <c r="AV22" s="81"/>
      <c r="AW22" s="75"/>
      <c r="AX22" s="75"/>
      <c r="AY22" s="75"/>
      <c r="AZ22" s="76"/>
      <c r="BA22" s="57">
        <v>60</v>
      </c>
      <c r="BB22" s="72"/>
      <c r="BC22" s="47"/>
      <c r="BD22" s="72"/>
      <c r="BE22" s="80"/>
      <c r="BF22" s="81">
        <v>255</v>
      </c>
      <c r="BG22" s="82"/>
      <c r="BH22" s="82"/>
      <c r="BI22" s="82"/>
      <c r="BJ22" s="76"/>
      <c r="BK22" s="81"/>
      <c r="BL22" s="75"/>
      <c r="BM22" s="75"/>
      <c r="BN22" s="75"/>
      <c r="BO22" s="76"/>
      <c r="BP22" s="83"/>
      <c r="BQ22" s="82"/>
      <c r="BR22" s="82"/>
      <c r="BS22" s="82"/>
      <c r="BT22" s="84"/>
    </row>
    <row r="23" spans="1:72" ht="17.25" customHeight="1">
      <c r="A23" s="171" t="s">
        <v>46</v>
      </c>
      <c r="B23" s="60">
        <v>1745</v>
      </c>
      <c r="C23" s="61">
        <f t="shared" si="2"/>
        <v>42581</v>
      </c>
      <c r="D23" s="61">
        <f t="shared" si="15"/>
        <v>19298</v>
      </c>
      <c r="E23" s="163">
        <f t="shared" si="16"/>
        <v>45.32068293370283</v>
      </c>
      <c r="F23" s="61">
        <f t="shared" si="17"/>
        <v>75479</v>
      </c>
      <c r="G23" s="62">
        <f t="shared" si="18"/>
        <v>39.112343248004976</v>
      </c>
      <c r="H23" s="63">
        <v>17887</v>
      </c>
      <c r="I23" s="64">
        <v>14964</v>
      </c>
      <c r="J23" s="67">
        <f t="shared" si="19"/>
        <v>83.65852294962822</v>
      </c>
      <c r="K23" s="64">
        <v>61604</v>
      </c>
      <c r="L23" s="65">
        <f t="shared" si="20"/>
        <v>41.168136861801656</v>
      </c>
      <c r="M23" s="85">
        <v>1035</v>
      </c>
      <c r="N23" s="86">
        <v>975</v>
      </c>
      <c r="O23" s="67">
        <f>N23/M23*100</f>
        <v>94.20289855072464</v>
      </c>
      <c r="P23" s="86">
        <v>3104</v>
      </c>
      <c r="Q23" s="68">
        <f>P23/N23*10</f>
        <v>31.835897435897436</v>
      </c>
      <c r="R23" s="69"/>
      <c r="S23" s="70"/>
      <c r="T23" s="165"/>
      <c r="U23" s="71"/>
      <c r="V23" s="137"/>
      <c r="W23" s="95">
        <v>2963</v>
      </c>
      <c r="X23" s="96">
        <v>2212</v>
      </c>
      <c r="Y23" s="47">
        <f>X23/W23*100</f>
        <v>74.6540668241647</v>
      </c>
      <c r="Z23" s="73">
        <v>7187</v>
      </c>
      <c r="AA23" s="74">
        <f>Z23/X23*10</f>
        <v>32.49095840867993</v>
      </c>
      <c r="AB23" s="57">
        <v>10756</v>
      </c>
      <c r="AC23" s="88">
        <v>20</v>
      </c>
      <c r="AD23" s="58">
        <f>AC23/AB23*100</f>
        <v>0.1859427296392711</v>
      </c>
      <c r="AE23" s="88">
        <v>53</v>
      </c>
      <c r="AF23" s="172">
        <f>AE23/AC23*10</f>
        <v>26.5</v>
      </c>
      <c r="AG23" s="57">
        <v>7724</v>
      </c>
      <c r="AH23" s="89">
        <v>982</v>
      </c>
      <c r="AI23" s="87">
        <f>AH23/AG23*100</f>
        <v>12.713619886069393</v>
      </c>
      <c r="AJ23" s="89">
        <v>3049</v>
      </c>
      <c r="AK23" s="78">
        <f>AJ23/AH23*10</f>
        <v>31.04887983706721</v>
      </c>
      <c r="AL23" s="57">
        <v>1396</v>
      </c>
      <c r="AM23" s="70">
        <v>134</v>
      </c>
      <c r="AN23" s="88">
        <f>AM23/AL23*100</f>
        <v>9.598853868194842</v>
      </c>
      <c r="AO23" s="70">
        <v>453</v>
      </c>
      <c r="AP23" s="78">
        <f>AO23/AM23*10</f>
        <v>33.80597014925373</v>
      </c>
      <c r="AQ23" s="57">
        <v>70</v>
      </c>
      <c r="AR23" s="88"/>
      <c r="AS23" s="88"/>
      <c r="AT23" s="88"/>
      <c r="AU23" s="74"/>
      <c r="AV23" s="81"/>
      <c r="AW23" s="88"/>
      <c r="AX23" s="88"/>
      <c r="AY23" s="88"/>
      <c r="AZ23" s="74"/>
      <c r="BA23" s="57">
        <v>414</v>
      </c>
      <c r="BB23" s="72">
        <v>11</v>
      </c>
      <c r="BC23" s="47">
        <f>BB23/BA23*100</f>
        <v>2.657004830917874</v>
      </c>
      <c r="BD23" s="72">
        <v>29</v>
      </c>
      <c r="BE23" s="80">
        <f>BD23/BB23*10</f>
        <v>26.363636363636363</v>
      </c>
      <c r="BF23" s="81">
        <v>285</v>
      </c>
      <c r="BG23" s="90"/>
      <c r="BH23" s="90"/>
      <c r="BI23" s="90"/>
      <c r="BJ23" s="74"/>
      <c r="BK23" s="81">
        <v>51</v>
      </c>
      <c r="BL23" s="88"/>
      <c r="BM23" s="88"/>
      <c r="BN23" s="88"/>
      <c r="BO23" s="74"/>
      <c r="BP23" s="91"/>
      <c r="BQ23" s="90"/>
      <c r="BR23" s="90"/>
      <c r="BS23" s="90"/>
      <c r="BT23" s="92"/>
    </row>
    <row r="24" spans="1:72" ht="15" customHeight="1">
      <c r="A24" s="171" t="s">
        <v>47</v>
      </c>
      <c r="B24" s="60">
        <v>2387</v>
      </c>
      <c r="C24" s="61">
        <f t="shared" si="2"/>
        <v>58164</v>
      </c>
      <c r="D24" s="61">
        <f t="shared" si="15"/>
        <v>26268</v>
      </c>
      <c r="E24" s="163">
        <f t="shared" si="16"/>
        <v>45.16195584897875</v>
      </c>
      <c r="F24" s="61">
        <f t="shared" si="17"/>
        <v>84785</v>
      </c>
      <c r="G24" s="62">
        <f t="shared" si="18"/>
        <v>32.27691487741739</v>
      </c>
      <c r="H24" s="63">
        <v>18076</v>
      </c>
      <c r="I24" s="64">
        <v>14422</v>
      </c>
      <c r="J24" s="67">
        <f t="shared" si="19"/>
        <v>79.78535074131446</v>
      </c>
      <c r="K24" s="64">
        <v>50170</v>
      </c>
      <c r="L24" s="65">
        <f t="shared" si="20"/>
        <v>34.787130772431006</v>
      </c>
      <c r="M24" s="66">
        <v>109</v>
      </c>
      <c r="N24" s="50"/>
      <c r="O24" s="47"/>
      <c r="P24" s="50"/>
      <c r="Q24" s="74"/>
      <c r="R24" s="69"/>
      <c r="S24" s="70"/>
      <c r="T24" s="165"/>
      <c r="U24" s="71"/>
      <c r="V24" s="137"/>
      <c r="W24" s="57">
        <v>550</v>
      </c>
      <c r="X24" s="72">
        <v>300</v>
      </c>
      <c r="Y24" s="47">
        <f>X24/W24*100</f>
        <v>54.54545454545454</v>
      </c>
      <c r="Z24" s="73">
        <v>600</v>
      </c>
      <c r="AA24" s="74">
        <f>Z24/X24*10</f>
        <v>20</v>
      </c>
      <c r="AB24" s="57">
        <v>24587</v>
      </c>
      <c r="AC24" s="75">
        <v>2200</v>
      </c>
      <c r="AD24" s="58">
        <f>AC24/AB24*100</f>
        <v>8.947817952576564</v>
      </c>
      <c r="AE24" s="75">
        <v>5500</v>
      </c>
      <c r="AF24" s="172">
        <f>AE24/AC24*10</f>
        <v>25</v>
      </c>
      <c r="AG24" s="57">
        <v>11998</v>
      </c>
      <c r="AH24" s="77">
        <v>9160</v>
      </c>
      <c r="AI24" s="87">
        <f>AH24/AG24*100</f>
        <v>76.34605767627937</v>
      </c>
      <c r="AJ24" s="77">
        <v>28071</v>
      </c>
      <c r="AK24" s="78">
        <f>AJ24/AH24*10</f>
        <v>30.645196506550217</v>
      </c>
      <c r="AL24" s="57">
        <v>1192</v>
      </c>
      <c r="AM24" s="79">
        <v>97</v>
      </c>
      <c r="AN24" s="88">
        <f>AM24/AL24*100</f>
        <v>8.13758389261745</v>
      </c>
      <c r="AO24" s="79">
        <v>307</v>
      </c>
      <c r="AP24" s="78">
        <f>AO24/AM24*10</f>
        <v>31.649484536082472</v>
      </c>
      <c r="AQ24" s="57"/>
      <c r="AR24" s="75"/>
      <c r="AS24" s="75"/>
      <c r="AT24" s="75"/>
      <c r="AU24" s="76"/>
      <c r="AV24" s="81"/>
      <c r="AW24" s="75"/>
      <c r="AX24" s="75"/>
      <c r="AY24" s="75"/>
      <c r="AZ24" s="76"/>
      <c r="BA24" s="57">
        <v>374</v>
      </c>
      <c r="BB24" s="72">
        <v>89</v>
      </c>
      <c r="BC24" s="47">
        <f>BB24/BA24*100</f>
        <v>23.796791443850267</v>
      </c>
      <c r="BD24" s="72">
        <v>137</v>
      </c>
      <c r="BE24" s="80">
        <f>BD24/BB24*10</f>
        <v>15.393258426966291</v>
      </c>
      <c r="BF24" s="81">
        <v>50</v>
      </c>
      <c r="BG24" s="82"/>
      <c r="BH24" s="82"/>
      <c r="BI24" s="82"/>
      <c r="BJ24" s="76"/>
      <c r="BK24" s="81">
        <v>1228</v>
      </c>
      <c r="BL24" s="75"/>
      <c r="BM24" s="75"/>
      <c r="BN24" s="75"/>
      <c r="BO24" s="76"/>
      <c r="BP24" s="83"/>
      <c r="BQ24" s="82"/>
      <c r="BR24" s="82"/>
      <c r="BS24" s="82"/>
      <c r="BT24" s="84"/>
    </row>
    <row r="25" spans="1:72" ht="15" customHeight="1">
      <c r="A25" s="171" t="s">
        <v>48</v>
      </c>
      <c r="B25" s="60">
        <v>1532</v>
      </c>
      <c r="C25" s="61">
        <f t="shared" si="2"/>
        <v>49488</v>
      </c>
      <c r="D25" s="61">
        <f t="shared" si="15"/>
        <v>25331</v>
      </c>
      <c r="E25" s="163">
        <f t="shared" si="16"/>
        <v>51.18614613643712</v>
      </c>
      <c r="F25" s="61">
        <f t="shared" si="17"/>
        <v>100052</v>
      </c>
      <c r="G25" s="62">
        <f t="shared" si="18"/>
        <v>39.49784848604477</v>
      </c>
      <c r="H25" s="63">
        <v>20260</v>
      </c>
      <c r="I25" s="64">
        <v>17396</v>
      </c>
      <c r="J25" s="67">
        <f t="shared" si="19"/>
        <v>85.86377097729516</v>
      </c>
      <c r="K25" s="64">
        <v>73377</v>
      </c>
      <c r="L25" s="65">
        <f t="shared" si="20"/>
        <v>42.18038629570017</v>
      </c>
      <c r="M25" s="66">
        <v>1984</v>
      </c>
      <c r="N25" s="50">
        <v>1256</v>
      </c>
      <c r="O25" s="47">
        <f>N25/M25*100</f>
        <v>63.306451612903224</v>
      </c>
      <c r="P25" s="50">
        <v>3162</v>
      </c>
      <c r="Q25" s="74">
        <f>P25/N25*10</f>
        <v>25.17515923566879</v>
      </c>
      <c r="R25" s="69"/>
      <c r="S25" s="70"/>
      <c r="T25" s="165"/>
      <c r="U25" s="71"/>
      <c r="V25" s="137"/>
      <c r="W25" s="57">
        <v>299</v>
      </c>
      <c r="X25" s="72">
        <v>4</v>
      </c>
      <c r="Y25" s="47">
        <f>X25/W25*100</f>
        <v>1.3377926421404682</v>
      </c>
      <c r="Z25" s="73">
        <v>6</v>
      </c>
      <c r="AA25" s="74">
        <f>Z25/X25*10</f>
        <v>15</v>
      </c>
      <c r="AB25" s="57">
        <v>1728</v>
      </c>
      <c r="AC25" s="75">
        <v>6</v>
      </c>
      <c r="AD25" s="58">
        <f>AC25/AB25*100</f>
        <v>0.3472222222222222</v>
      </c>
      <c r="AE25" s="75">
        <v>18</v>
      </c>
      <c r="AF25" s="172">
        <f>AE25/AC25*10</f>
        <v>30</v>
      </c>
      <c r="AG25" s="57">
        <v>17579</v>
      </c>
      <c r="AH25" s="77">
        <v>6118</v>
      </c>
      <c r="AI25" s="87">
        <f>AH25/AG25*100</f>
        <v>34.802889811707146</v>
      </c>
      <c r="AJ25" s="77">
        <v>22613</v>
      </c>
      <c r="AK25" s="78">
        <f>AJ25/AH25*10</f>
        <v>36.9614253023864</v>
      </c>
      <c r="AL25" s="57">
        <v>1729</v>
      </c>
      <c r="AM25" s="79">
        <v>191</v>
      </c>
      <c r="AN25" s="88">
        <f>AM25/AL25*100</f>
        <v>11.046847888953153</v>
      </c>
      <c r="AO25" s="79">
        <v>408</v>
      </c>
      <c r="AP25" s="78">
        <f>AO25/AM25*10</f>
        <v>21.361256544502616</v>
      </c>
      <c r="AQ25" s="57">
        <v>2751</v>
      </c>
      <c r="AR25" s="75"/>
      <c r="AS25" s="75"/>
      <c r="AT25" s="75"/>
      <c r="AU25" s="76"/>
      <c r="AV25" s="81">
        <v>1</v>
      </c>
      <c r="AW25" s="75"/>
      <c r="AX25" s="75"/>
      <c r="AY25" s="75"/>
      <c r="AZ25" s="76"/>
      <c r="BA25" s="57">
        <v>2797</v>
      </c>
      <c r="BB25" s="72">
        <v>360</v>
      </c>
      <c r="BC25" s="47">
        <f>BB25/BA25*100</f>
        <v>12.870933142652843</v>
      </c>
      <c r="BD25" s="72">
        <v>468</v>
      </c>
      <c r="BE25" s="80">
        <f>BD25/BB25*10</f>
        <v>13</v>
      </c>
      <c r="BF25" s="81">
        <v>330</v>
      </c>
      <c r="BG25" s="82"/>
      <c r="BH25" s="82"/>
      <c r="BI25" s="82"/>
      <c r="BJ25" s="76"/>
      <c r="BK25" s="81">
        <v>30</v>
      </c>
      <c r="BL25" s="75"/>
      <c r="BM25" s="75"/>
      <c r="BN25" s="75"/>
      <c r="BO25" s="76"/>
      <c r="BP25" s="83"/>
      <c r="BQ25" s="82"/>
      <c r="BR25" s="82"/>
      <c r="BS25" s="82"/>
      <c r="BT25" s="84"/>
    </row>
    <row r="26" spans="1:72" ht="15" customHeight="1">
      <c r="A26" s="45" t="s">
        <v>49</v>
      </c>
      <c r="B26" s="99">
        <f>SUM(B5:B25)</f>
        <v>20686</v>
      </c>
      <c r="C26" s="99">
        <f>SUM(C5:C25)</f>
        <v>585734</v>
      </c>
      <c r="D26" s="100">
        <f>SUM(D5:D25)</f>
        <v>282452</v>
      </c>
      <c r="E26" s="101">
        <f>D26/C26*100</f>
        <v>48.221889116902894</v>
      </c>
      <c r="F26" s="99">
        <f>SUM(F5:F25)</f>
        <v>916752</v>
      </c>
      <c r="G26" s="101">
        <f t="shared" si="18"/>
        <v>32.45691303301092</v>
      </c>
      <c r="H26" s="99">
        <f>SUM(H5:H25)</f>
        <v>236907</v>
      </c>
      <c r="I26" s="99">
        <f>SUM(I6:I25)</f>
        <v>201332</v>
      </c>
      <c r="J26" s="103">
        <f t="shared" si="19"/>
        <v>84.98355894929233</v>
      </c>
      <c r="K26" s="99">
        <f>SUM(K6:K25)</f>
        <v>705623</v>
      </c>
      <c r="L26" s="97">
        <f t="shared" si="20"/>
        <v>35.04773210418612</v>
      </c>
      <c r="M26" s="102">
        <f>SUM(M5:M25)</f>
        <v>24059</v>
      </c>
      <c r="N26" s="99">
        <f>SUM(N5:N25)</f>
        <v>17246</v>
      </c>
      <c r="O26" s="103">
        <f>N26/M26*100</f>
        <v>71.68211480111393</v>
      </c>
      <c r="P26" s="99">
        <f>SUM(P5:P25)</f>
        <v>34224</v>
      </c>
      <c r="Q26" s="97">
        <f>P26/N26*10</f>
        <v>19.84460164675867</v>
      </c>
      <c r="R26" s="104">
        <f>SUM(R5:R25)</f>
        <v>611</v>
      </c>
      <c r="S26" s="105">
        <f>SUM(S5:S25)</f>
        <v>284</v>
      </c>
      <c r="T26" s="166">
        <f>S26/R26*100</f>
        <v>46.48117839607202</v>
      </c>
      <c r="U26" s="105">
        <f>SUM(U5:U25)</f>
        <v>598</v>
      </c>
      <c r="V26" s="167">
        <f>U26/S26*10</f>
        <v>21.056338028169016</v>
      </c>
      <c r="W26" s="102">
        <f>SUM(W5:W25)</f>
        <v>15866</v>
      </c>
      <c r="X26" s="99">
        <f>SUM(X5:X25)</f>
        <v>7705</v>
      </c>
      <c r="Y26" s="103">
        <f>X26/W26*100</f>
        <v>48.562964830455066</v>
      </c>
      <c r="Z26" s="99">
        <f>SUM(Z5:Z25)</f>
        <v>19100</v>
      </c>
      <c r="AA26" s="97">
        <f>Z26/X26*10</f>
        <v>24.789097988319277</v>
      </c>
      <c r="AB26" s="102">
        <f>SUM(AB5:AB25)</f>
        <v>125317</v>
      </c>
      <c r="AC26" s="99">
        <f>SUM(AC5:AC25)</f>
        <v>2960</v>
      </c>
      <c r="AD26" s="173">
        <f>AC26/AB26*100</f>
        <v>2.3620099427850967</v>
      </c>
      <c r="AE26" s="99">
        <f>SUM(AE5:AE25)</f>
        <v>7243</v>
      </c>
      <c r="AF26" s="106">
        <f>AE26/AC26*10</f>
        <v>24.469594594594597</v>
      </c>
      <c r="AG26" s="102">
        <f>SUM(AG5:AG25)</f>
        <v>119306</v>
      </c>
      <c r="AH26" s="99">
        <f>SUM(AH5:AH25)</f>
        <v>45939</v>
      </c>
      <c r="AI26" s="101">
        <f>AH26/AG26*100</f>
        <v>38.50518833922854</v>
      </c>
      <c r="AJ26" s="99">
        <f>SUM(AJ5:AJ25)</f>
        <v>133783</v>
      </c>
      <c r="AK26" s="97">
        <f>AJ26/AH26*10</f>
        <v>29.12187901347439</v>
      </c>
      <c r="AL26" s="102">
        <f>SUM(AL5:AL25)</f>
        <v>38330</v>
      </c>
      <c r="AM26" s="105">
        <f>SUM(AM5:AM25)</f>
        <v>6166</v>
      </c>
      <c r="AN26" s="169">
        <f>AM26/AL26*100</f>
        <v>16.086616227498045</v>
      </c>
      <c r="AO26" s="105">
        <f>SUM(AO5:AO25)</f>
        <v>15127</v>
      </c>
      <c r="AP26" s="97">
        <f>AO26/AM26*10</f>
        <v>24.53292247810574</v>
      </c>
      <c r="AQ26" s="102">
        <f>SUM(AQ5:AQ25)</f>
        <v>10001</v>
      </c>
      <c r="AR26" s="101"/>
      <c r="AS26" s="101"/>
      <c r="AT26" s="101"/>
      <c r="AU26" s="97"/>
      <c r="AV26" s="102">
        <f>SUM(AV5:AV25)</f>
        <v>1720</v>
      </c>
      <c r="AW26" s="101"/>
      <c r="AX26" s="101"/>
      <c r="AY26" s="101"/>
      <c r="AZ26" s="97"/>
      <c r="BA26" s="102">
        <f>SUM(BA5:BA25)</f>
        <v>10169</v>
      </c>
      <c r="BB26" s="101">
        <f>SUM(BB5:BB25)</f>
        <v>820</v>
      </c>
      <c r="BC26" s="103">
        <f>BB26/BA26*100</f>
        <v>8.063723079948865</v>
      </c>
      <c r="BD26" s="101">
        <f>SUM(BD5:BD25)</f>
        <v>1054</v>
      </c>
      <c r="BE26" s="161">
        <f>BD26/BB26*10</f>
        <v>12.853658536585366</v>
      </c>
      <c r="BF26" s="102">
        <f>SUM(BF5:BF25)</f>
        <v>1673</v>
      </c>
      <c r="BG26" s="105">
        <f>SUM(BG5:BG25)</f>
        <v>0</v>
      </c>
      <c r="BH26" s="105"/>
      <c r="BI26" s="105">
        <f>SUM(BI5:BI25)</f>
        <v>0</v>
      </c>
      <c r="BJ26" s="97" t="e">
        <f>BI26/BG26*10</f>
        <v>#DIV/0!</v>
      </c>
      <c r="BK26" s="102">
        <f>SUM(BK5:BK25)</f>
        <v>1511</v>
      </c>
      <c r="BL26" s="101"/>
      <c r="BM26" s="101"/>
      <c r="BN26" s="101"/>
      <c r="BO26" s="97"/>
      <c r="BP26" s="107">
        <f>SUM(BP5:BP25)</f>
        <v>264</v>
      </c>
      <c r="BQ26" s="100"/>
      <c r="BR26" s="100"/>
      <c r="BS26" s="100"/>
      <c r="BT26" s="108"/>
    </row>
    <row r="27" spans="1:72" ht="16.5" customHeight="1">
      <c r="A27" s="45" t="s">
        <v>50</v>
      </c>
      <c r="B27" s="109">
        <v>6849</v>
      </c>
      <c r="C27" s="109">
        <v>543470</v>
      </c>
      <c r="D27" s="110">
        <v>500161</v>
      </c>
      <c r="E27" s="111">
        <v>92.03102287154765</v>
      </c>
      <c r="F27" s="110">
        <v>1256004.2</v>
      </c>
      <c r="G27" s="111">
        <v>25.11199793666439</v>
      </c>
      <c r="H27" s="109">
        <v>228011</v>
      </c>
      <c r="I27" s="109">
        <v>226585</v>
      </c>
      <c r="J27" s="47">
        <v>99.37459157672217</v>
      </c>
      <c r="K27" s="109">
        <v>688714</v>
      </c>
      <c r="L27" s="78">
        <v>30.395392457576627</v>
      </c>
      <c r="M27" s="112">
        <v>26550</v>
      </c>
      <c r="N27" s="109">
        <v>25755</v>
      </c>
      <c r="O27" s="47">
        <v>97.00564971751412</v>
      </c>
      <c r="P27" s="109">
        <v>54484</v>
      </c>
      <c r="Q27" s="113">
        <v>21.154727237429626</v>
      </c>
      <c r="R27" s="114">
        <v>1053</v>
      </c>
      <c r="S27" s="115">
        <v>655</v>
      </c>
      <c r="T27" s="116">
        <v>62.20322886989553</v>
      </c>
      <c r="U27" s="116">
        <v>668</v>
      </c>
      <c r="V27" s="117">
        <v>10.198473282442748</v>
      </c>
      <c r="W27" s="118">
        <v>9131</v>
      </c>
      <c r="X27" s="119">
        <v>9131</v>
      </c>
      <c r="Y27" s="141">
        <f>X27/W27*100</f>
        <v>100</v>
      </c>
      <c r="Z27" s="119">
        <v>16606</v>
      </c>
      <c r="AA27" s="78">
        <f>Z27/X27*10</f>
        <v>18.18639798488665</v>
      </c>
      <c r="AB27" s="118">
        <v>131260</v>
      </c>
      <c r="AC27" s="119">
        <v>111350</v>
      </c>
      <c r="AD27" s="119">
        <v>84.83163187566662</v>
      </c>
      <c r="AE27" s="119">
        <v>201339</v>
      </c>
      <c r="AF27" s="120">
        <v>18.08163448585541</v>
      </c>
      <c r="AG27" s="118">
        <v>95438</v>
      </c>
      <c r="AH27" s="119">
        <v>92321</v>
      </c>
      <c r="AI27" s="119">
        <v>96.73400532282739</v>
      </c>
      <c r="AJ27" s="119">
        <v>225329.5</v>
      </c>
      <c r="AK27" s="120">
        <v>24.407177131963476</v>
      </c>
      <c r="AL27" s="118">
        <v>31788</v>
      </c>
      <c r="AM27" s="119">
        <v>30898</v>
      </c>
      <c r="AN27" s="119">
        <v>97.20020133383667</v>
      </c>
      <c r="AO27" s="119">
        <v>63334</v>
      </c>
      <c r="AP27" s="120">
        <v>20.497766845750537</v>
      </c>
      <c r="AQ27" s="118"/>
      <c r="AR27" s="119"/>
      <c r="AS27" s="119"/>
      <c r="AT27" s="119"/>
      <c r="AU27" s="120"/>
      <c r="AV27" s="118"/>
      <c r="AW27" s="119"/>
      <c r="AX27" s="119"/>
      <c r="AY27" s="119"/>
      <c r="AZ27" s="120"/>
      <c r="BA27" s="118">
        <v>5434</v>
      </c>
      <c r="BB27" s="119">
        <v>2103</v>
      </c>
      <c r="BC27" s="119">
        <v>38.700772911299225</v>
      </c>
      <c r="BD27" s="119">
        <v>2525.5</v>
      </c>
      <c r="BE27" s="120">
        <v>12.00903471231574</v>
      </c>
      <c r="BF27" s="118"/>
      <c r="BG27" s="119"/>
      <c r="BH27" s="119"/>
      <c r="BI27" s="119"/>
      <c r="BJ27" s="120"/>
      <c r="BK27" s="118"/>
      <c r="BL27" s="111"/>
      <c r="BM27" s="111"/>
      <c r="BN27" s="111"/>
      <c r="BO27" s="78"/>
      <c r="BP27" s="118"/>
      <c r="BQ27" s="119"/>
      <c r="BR27" s="119"/>
      <c r="BS27" s="119"/>
      <c r="BT27" s="121"/>
    </row>
  </sheetData>
  <sheetProtection selectLockedCells="1" selectUnlockedCells="1"/>
  <mergeCells count="17">
    <mergeCell ref="AV3:AZ3"/>
    <mergeCell ref="BA3:BE3"/>
    <mergeCell ref="AB3:AF3"/>
    <mergeCell ref="W3:AA3"/>
    <mergeCell ref="AG3:AK3"/>
    <mergeCell ref="AL3:AP3"/>
    <mergeCell ref="AQ3:AU3"/>
    <mergeCell ref="BK3:BO3"/>
    <mergeCell ref="BP3:BT3"/>
    <mergeCell ref="C1:L1"/>
    <mergeCell ref="A3:A4"/>
    <mergeCell ref="B3:B4"/>
    <mergeCell ref="C3:G3"/>
    <mergeCell ref="H3:L3"/>
    <mergeCell ref="M3:Q3"/>
    <mergeCell ref="R3:V3"/>
    <mergeCell ref="BF3:BJ3"/>
  </mergeCells>
  <printOptions/>
  <pageMargins left="0.9840277777777777" right="0.39375" top="0.39375" bottom="0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8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E27" sqref="E27"/>
    </sheetView>
  </sheetViews>
  <sheetFormatPr defaultColWidth="8.875" defaultRowHeight="12.75"/>
  <cols>
    <col min="1" max="1" width="21.125" style="39" customWidth="1"/>
    <col min="2" max="2" width="7.375" style="39" customWidth="1"/>
    <col min="3" max="3" width="7.75390625" style="39" customWidth="1"/>
    <col min="4" max="4" width="6.75390625" style="39" customWidth="1"/>
    <col min="5" max="5" width="7.625" style="39" customWidth="1"/>
    <col min="6" max="6" width="5.00390625" style="39" bestFit="1" customWidth="1"/>
    <col min="7" max="26" width="0" style="39" hidden="1" customWidth="1"/>
    <col min="27" max="27" width="9.25390625" style="39" hidden="1" customWidth="1"/>
    <col min="28" max="28" width="9.00390625" style="39" customWidth="1"/>
    <col min="29" max="29" width="7.625" style="39" customWidth="1"/>
    <col min="30" max="30" width="7.25390625" style="39" customWidth="1"/>
    <col min="31" max="31" width="6.375" style="39" customWidth="1"/>
    <col min="32" max="32" width="0.12890625" style="39" hidden="1" customWidth="1"/>
    <col min="33" max="39" width="3.875" style="39" hidden="1" customWidth="1"/>
    <col min="40" max="40" width="6.75390625" style="39" hidden="1" customWidth="1"/>
    <col min="41" max="41" width="9.25390625" style="39" hidden="1" customWidth="1"/>
    <col min="42" max="42" width="11.375" style="39" hidden="1" customWidth="1"/>
    <col min="43" max="43" width="9.375" style="39" hidden="1" customWidth="1"/>
    <col min="44" max="44" width="11.375" style="39" hidden="1" customWidth="1"/>
    <col min="45" max="45" width="10.375" style="39" hidden="1" customWidth="1"/>
    <col min="46" max="46" width="6.00390625" style="39" hidden="1" customWidth="1"/>
    <col min="47" max="47" width="9.125" style="39" hidden="1" customWidth="1"/>
    <col min="48" max="48" width="10.125" style="39" customWidth="1"/>
    <col min="49" max="49" width="9.75390625" style="39" customWidth="1"/>
    <col min="50" max="50" width="7.125" style="39" customWidth="1"/>
    <col min="51" max="51" width="9.00390625" style="39" customWidth="1"/>
    <col min="52" max="16384" width="8.875" style="39" customWidth="1"/>
  </cols>
  <sheetData>
    <row r="1" spans="1:52" ht="18" customHeight="1">
      <c r="A1" s="37"/>
      <c r="B1" s="240" t="s">
        <v>51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</row>
    <row r="2" spans="1:52" ht="18.75" customHeight="1">
      <c r="A2" s="37"/>
      <c r="B2" s="37"/>
      <c r="C2" s="37"/>
      <c r="D2" s="37"/>
      <c r="E2" s="37"/>
      <c r="F2" s="37"/>
      <c r="G2" s="37"/>
      <c r="H2" s="37"/>
      <c r="I2" s="36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122"/>
      <c r="AE2" s="37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123"/>
      <c r="AW2" s="124"/>
      <c r="AX2" s="124"/>
      <c r="AY2" s="241">
        <v>42969</v>
      </c>
      <c r="AZ2" s="241"/>
    </row>
    <row r="3" spans="1:52" ht="15.75" customHeight="1">
      <c r="A3" s="236" t="s">
        <v>0</v>
      </c>
      <c r="B3" s="239" t="s">
        <v>52</v>
      </c>
      <c r="C3" s="239"/>
      <c r="D3" s="239"/>
      <c r="E3" s="239"/>
      <c r="F3" s="239"/>
      <c r="G3" s="238" t="s">
        <v>53</v>
      </c>
      <c r="H3" s="238"/>
      <c r="I3" s="238"/>
      <c r="J3" s="238"/>
      <c r="K3" s="238"/>
      <c r="L3" s="238" t="s">
        <v>54</v>
      </c>
      <c r="M3" s="238"/>
      <c r="N3" s="238"/>
      <c r="O3" s="238"/>
      <c r="P3" s="238" t="s">
        <v>55</v>
      </c>
      <c r="Q3" s="238"/>
      <c r="R3" s="238"/>
      <c r="S3" s="238"/>
      <c r="T3" s="238" t="s">
        <v>56</v>
      </c>
      <c r="U3" s="238"/>
      <c r="V3" s="238"/>
      <c r="W3" s="238"/>
      <c r="X3" s="238" t="s">
        <v>57</v>
      </c>
      <c r="Y3" s="238"/>
      <c r="Z3" s="238"/>
      <c r="AA3" s="238"/>
      <c r="AB3" s="238" t="s">
        <v>58</v>
      </c>
      <c r="AC3" s="238"/>
      <c r="AD3" s="238"/>
      <c r="AE3" s="238"/>
      <c r="AF3" s="238" t="s">
        <v>59</v>
      </c>
      <c r="AG3" s="238"/>
      <c r="AH3" s="238"/>
      <c r="AI3" s="238"/>
      <c r="AJ3" s="238" t="s">
        <v>60</v>
      </c>
      <c r="AK3" s="238"/>
      <c r="AL3" s="238"/>
      <c r="AM3" s="238"/>
      <c r="AN3" s="238" t="s">
        <v>61</v>
      </c>
      <c r="AO3" s="238"/>
      <c r="AP3" s="238"/>
      <c r="AQ3" s="238"/>
      <c r="AR3" s="238" t="s">
        <v>62</v>
      </c>
      <c r="AS3" s="238"/>
      <c r="AT3" s="238"/>
      <c r="AU3" s="238"/>
      <c r="AV3" s="242" t="s">
        <v>63</v>
      </c>
      <c r="AW3" s="242"/>
      <c r="AX3" s="242"/>
      <c r="AY3" s="242"/>
      <c r="AZ3" s="242"/>
    </row>
    <row r="4" spans="1:52" ht="139.5" customHeight="1">
      <c r="A4" s="236"/>
      <c r="B4" s="41" t="s">
        <v>64</v>
      </c>
      <c r="C4" s="41" t="s">
        <v>17</v>
      </c>
      <c r="D4" s="41" t="s">
        <v>18</v>
      </c>
      <c r="E4" s="41" t="s">
        <v>19</v>
      </c>
      <c r="F4" s="42" t="s">
        <v>20</v>
      </c>
      <c r="G4" s="43" t="s">
        <v>64</v>
      </c>
      <c r="H4" s="41" t="s">
        <v>65</v>
      </c>
      <c r="I4" s="125" t="s">
        <v>18</v>
      </c>
      <c r="J4" s="41" t="s">
        <v>66</v>
      </c>
      <c r="K4" s="42" t="s">
        <v>20</v>
      </c>
      <c r="L4" s="43" t="s">
        <v>64</v>
      </c>
      <c r="M4" s="41" t="s">
        <v>65</v>
      </c>
      <c r="N4" s="41" t="s">
        <v>66</v>
      </c>
      <c r="O4" s="42" t="s">
        <v>20</v>
      </c>
      <c r="P4" s="43" t="s">
        <v>64</v>
      </c>
      <c r="Q4" s="41" t="s">
        <v>65</v>
      </c>
      <c r="R4" s="41" t="s">
        <v>66</v>
      </c>
      <c r="S4" s="42" t="s">
        <v>67</v>
      </c>
      <c r="T4" s="43" t="s">
        <v>64</v>
      </c>
      <c r="U4" s="41" t="s">
        <v>65</v>
      </c>
      <c r="V4" s="41" t="s">
        <v>66</v>
      </c>
      <c r="W4" s="42" t="s">
        <v>20</v>
      </c>
      <c r="X4" s="43" t="s">
        <v>68</v>
      </c>
      <c r="Y4" s="41" t="s">
        <v>65</v>
      </c>
      <c r="Z4" s="41" t="s">
        <v>66</v>
      </c>
      <c r="AA4" s="42" t="s">
        <v>20</v>
      </c>
      <c r="AB4" s="43" t="s">
        <v>68</v>
      </c>
      <c r="AC4" s="41" t="s">
        <v>65</v>
      </c>
      <c r="AD4" s="41" t="s">
        <v>66</v>
      </c>
      <c r="AE4" s="42" t="s">
        <v>20</v>
      </c>
      <c r="AF4" s="43" t="s">
        <v>64</v>
      </c>
      <c r="AG4" s="41" t="s">
        <v>65</v>
      </c>
      <c r="AH4" s="41" t="s">
        <v>66</v>
      </c>
      <c r="AI4" s="42" t="s">
        <v>20</v>
      </c>
      <c r="AJ4" s="43" t="s">
        <v>64</v>
      </c>
      <c r="AK4" s="41" t="s">
        <v>65</v>
      </c>
      <c r="AL4" s="41" t="s">
        <v>66</v>
      </c>
      <c r="AM4" s="42" t="s">
        <v>20</v>
      </c>
      <c r="AN4" s="43" t="s">
        <v>68</v>
      </c>
      <c r="AO4" s="41" t="s">
        <v>65</v>
      </c>
      <c r="AP4" s="41" t="s">
        <v>66</v>
      </c>
      <c r="AQ4" s="42" t="s">
        <v>20</v>
      </c>
      <c r="AR4" s="43" t="s">
        <v>68</v>
      </c>
      <c r="AS4" s="41" t="s">
        <v>65</v>
      </c>
      <c r="AT4" s="41" t="s">
        <v>66</v>
      </c>
      <c r="AU4" s="42" t="s">
        <v>20</v>
      </c>
      <c r="AV4" s="43" t="s">
        <v>68</v>
      </c>
      <c r="AW4" s="41" t="s">
        <v>65</v>
      </c>
      <c r="AX4" s="41" t="s">
        <v>18</v>
      </c>
      <c r="AY4" s="41" t="s">
        <v>66</v>
      </c>
      <c r="AZ4" s="41" t="s">
        <v>20</v>
      </c>
    </row>
    <row r="5" spans="1:52" ht="15.75">
      <c r="A5" s="45" t="s">
        <v>28</v>
      </c>
      <c r="B5" s="126"/>
      <c r="C5" s="126"/>
      <c r="D5" s="126"/>
      <c r="E5" s="127"/>
      <c r="F5" s="128"/>
      <c r="G5" s="95"/>
      <c r="H5" s="129"/>
      <c r="I5" s="46"/>
      <c r="J5" s="129"/>
      <c r="K5" s="130"/>
      <c r="L5" s="131"/>
      <c r="M5" s="129"/>
      <c r="N5" s="129"/>
      <c r="O5" s="130"/>
      <c r="P5" s="131"/>
      <c r="Q5" s="129"/>
      <c r="R5" s="129"/>
      <c r="S5" s="130"/>
      <c r="T5" s="131"/>
      <c r="U5" s="129"/>
      <c r="V5" s="129"/>
      <c r="W5" s="130"/>
      <c r="X5" s="131"/>
      <c r="Y5" s="129"/>
      <c r="Z5" s="129"/>
      <c r="AA5" s="130"/>
      <c r="AB5" s="131"/>
      <c r="AC5" s="129"/>
      <c r="AD5" s="129"/>
      <c r="AE5" s="130"/>
      <c r="AF5" s="131"/>
      <c r="AG5" s="129"/>
      <c r="AH5" s="129"/>
      <c r="AI5" s="130"/>
      <c r="AJ5" s="131"/>
      <c r="AK5" s="129"/>
      <c r="AL5" s="129"/>
      <c r="AM5" s="130"/>
      <c r="AN5" s="131"/>
      <c r="AO5" s="129"/>
      <c r="AP5" s="129"/>
      <c r="AQ5" s="130"/>
      <c r="AR5" s="131"/>
      <c r="AS5" s="129"/>
      <c r="AT5" s="129"/>
      <c r="AU5" s="130"/>
      <c r="AV5" s="131"/>
      <c r="AW5" s="129"/>
      <c r="AX5" s="132"/>
      <c r="AY5" s="129"/>
      <c r="AZ5" s="129"/>
    </row>
    <row r="6" spans="1:52" ht="15.75">
      <c r="A6" s="133" t="s">
        <v>29</v>
      </c>
      <c r="B6" s="134"/>
      <c r="C6" s="135"/>
      <c r="D6" s="135"/>
      <c r="E6" s="136"/>
      <c r="F6" s="137"/>
      <c r="G6" s="95">
        <v>5674</v>
      </c>
      <c r="H6" s="129"/>
      <c r="I6" s="47"/>
      <c r="J6" s="129"/>
      <c r="K6" s="138">
        <f aca="true" t="shared" si="0" ref="K6:K27">IF(J6&gt;0,J6/H6*10,"")</f>
      </c>
      <c r="L6" s="81"/>
      <c r="M6" s="110"/>
      <c r="N6" s="110"/>
      <c r="O6" s="130"/>
      <c r="P6" s="81"/>
      <c r="Q6" s="110"/>
      <c r="R6" s="110"/>
      <c r="S6" s="130"/>
      <c r="T6" s="81"/>
      <c r="U6" s="110"/>
      <c r="V6" s="110"/>
      <c r="W6" s="138"/>
      <c r="X6" s="81"/>
      <c r="Y6" s="110"/>
      <c r="Z6" s="110"/>
      <c r="AA6" s="130"/>
      <c r="AB6" s="139"/>
      <c r="AC6" s="126"/>
      <c r="AD6" s="126"/>
      <c r="AE6" s="128"/>
      <c r="AF6" s="131">
        <v>2223</v>
      </c>
      <c r="AG6" s="129"/>
      <c r="AH6" s="129"/>
      <c r="AI6" s="130"/>
      <c r="AJ6" s="131"/>
      <c r="AK6" s="129"/>
      <c r="AL6" s="129"/>
      <c r="AM6" s="130"/>
      <c r="AN6" s="131">
        <v>150</v>
      </c>
      <c r="AO6" s="129"/>
      <c r="AP6" s="129"/>
      <c r="AQ6" s="138">
        <f aca="true" t="shared" si="1" ref="AQ6:AQ21">IF(AP6&gt;0,AP6/AO6*10,"")</f>
      </c>
      <c r="AR6" s="131">
        <v>12</v>
      </c>
      <c r="AS6" s="129"/>
      <c r="AT6" s="129"/>
      <c r="AU6" s="140">
        <f aca="true" t="shared" si="2" ref="AU6:AU25">IF(AT6&gt;0,AT6/AS6*10,"")</f>
      </c>
      <c r="AV6" s="131"/>
      <c r="AW6" s="129"/>
      <c r="AX6" s="132"/>
      <c r="AY6" s="129"/>
      <c r="AZ6" s="129"/>
    </row>
    <row r="7" spans="1:52" ht="15.75">
      <c r="A7" s="133" t="s">
        <v>30</v>
      </c>
      <c r="B7" s="141">
        <v>230</v>
      </c>
      <c r="C7" s="142">
        <v>230</v>
      </c>
      <c r="D7" s="47">
        <f>C7/B7*100</f>
        <v>100</v>
      </c>
      <c r="E7" s="142">
        <v>140</v>
      </c>
      <c r="F7" s="74">
        <f>E7/C7*10</f>
        <v>6.086956521739131</v>
      </c>
      <c r="G7" s="95">
        <v>6508</v>
      </c>
      <c r="H7" s="129"/>
      <c r="I7" s="47"/>
      <c r="J7" s="129"/>
      <c r="K7" s="138">
        <f t="shared" si="0"/>
      </c>
      <c r="L7" s="81"/>
      <c r="M7" s="110"/>
      <c r="N7" s="110"/>
      <c r="O7" s="130"/>
      <c r="P7" s="81"/>
      <c r="Q7" s="110"/>
      <c r="R7" s="110"/>
      <c r="S7" s="130"/>
      <c r="T7" s="81"/>
      <c r="U7" s="110"/>
      <c r="V7" s="110"/>
      <c r="W7" s="138"/>
      <c r="X7" s="131">
        <v>652</v>
      </c>
      <c r="Y7" s="129"/>
      <c r="Z7" s="129"/>
      <c r="AA7" s="130"/>
      <c r="AB7" s="143">
        <v>625</v>
      </c>
      <c r="AC7" s="135"/>
      <c r="AD7" s="135"/>
      <c r="AE7" s="137"/>
      <c r="AF7" s="131"/>
      <c r="AG7" s="129"/>
      <c r="AH7" s="129"/>
      <c r="AI7" s="130"/>
      <c r="AJ7" s="131"/>
      <c r="AK7" s="129"/>
      <c r="AL7" s="129"/>
      <c r="AM7" s="130"/>
      <c r="AN7" s="131">
        <v>718</v>
      </c>
      <c r="AO7" s="129"/>
      <c r="AP7" s="129"/>
      <c r="AQ7" s="138">
        <f t="shared" si="1"/>
      </c>
      <c r="AR7" s="131">
        <v>65</v>
      </c>
      <c r="AS7" s="129"/>
      <c r="AT7" s="129"/>
      <c r="AU7" s="140">
        <f t="shared" si="2"/>
      </c>
      <c r="AV7" s="131">
        <v>595</v>
      </c>
      <c r="AW7" s="129">
        <v>30</v>
      </c>
      <c r="AX7" s="132">
        <f>AW7/AV7*100</f>
        <v>5.042016806722689</v>
      </c>
      <c r="AY7" s="129">
        <v>695</v>
      </c>
      <c r="AZ7" s="142">
        <f>IF(AY7&gt;0,AY7/AW7*10,"")</f>
        <v>231.66666666666669</v>
      </c>
    </row>
    <row r="8" spans="1:52" ht="15.75">
      <c r="A8" s="133" t="s">
        <v>31</v>
      </c>
      <c r="B8" s="141">
        <v>210</v>
      </c>
      <c r="C8" s="142">
        <v>210</v>
      </c>
      <c r="D8" s="47">
        <f>C8/B8*100</f>
        <v>100</v>
      </c>
      <c r="E8" s="142">
        <v>197</v>
      </c>
      <c r="F8" s="74">
        <f>E8/C8*10</f>
        <v>9.380952380952381</v>
      </c>
      <c r="G8" s="95">
        <v>1295</v>
      </c>
      <c r="H8" s="129"/>
      <c r="I8" s="47"/>
      <c r="J8" s="129"/>
      <c r="K8" s="138">
        <f t="shared" si="0"/>
      </c>
      <c r="L8" s="81"/>
      <c r="M8" s="110"/>
      <c r="N8" s="110"/>
      <c r="O8" s="130"/>
      <c r="P8" s="81"/>
      <c r="Q8" s="110"/>
      <c r="R8" s="110"/>
      <c r="S8" s="130"/>
      <c r="T8" s="81"/>
      <c r="U8" s="110"/>
      <c r="V8" s="110"/>
      <c r="W8" s="138"/>
      <c r="X8" s="131"/>
      <c r="Y8" s="129"/>
      <c r="Z8" s="129"/>
      <c r="AA8" s="130"/>
      <c r="AB8" s="143">
        <v>114</v>
      </c>
      <c r="AC8" s="135"/>
      <c r="AD8" s="135"/>
      <c r="AE8" s="137"/>
      <c r="AF8" s="131"/>
      <c r="AG8" s="129"/>
      <c r="AH8" s="129"/>
      <c r="AI8" s="130"/>
      <c r="AJ8" s="131"/>
      <c r="AK8" s="129"/>
      <c r="AL8" s="129"/>
      <c r="AM8" s="130"/>
      <c r="AN8" s="131">
        <v>100</v>
      </c>
      <c r="AO8" s="129"/>
      <c r="AP8" s="129"/>
      <c r="AQ8" s="138">
        <f t="shared" si="1"/>
      </c>
      <c r="AR8" s="131"/>
      <c r="AS8" s="129"/>
      <c r="AT8" s="129"/>
      <c r="AU8" s="140">
        <f t="shared" si="2"/>
      </c>
      <c r="AV8" s="131"/>
      <c r="AW8" s="129"/>
      <c r="AX8" s="132"/>
      <c r="AY8" s="129"/>
      <c r="AZ8" s="142">
        <f aca="true" t="shared" si="3" ref="AZ8:AZ27">IF(AY8&gt;0,AY8/AW8*10,"")</f>
      </c>
    </row>
    <row r="9" spans="1:52" ht="15.75">
      <c r="A9" s="133" t="s">
        <v>32</v>
      </c>
      <c r="B9" s="141">
        <v>941</v>
      </c>
      <c r="C9" s="142">
        <v>159</v>
      </c>
      <c r="D9" s="47">
        <f>C9/B9*100</f>
        <v>16.896918172157278</v>
      </c>
      <c r="E9" s="142">
        <v>81</v>
      </c>
      <c r="F9" s="74">
        <f>E9/C9*10</f>
        <v>5.09433962264151</v>
      </c>
      <c r="G9" s="95">
        <v>7656</v>
      </c>
      <c r="H9" s="129"/>
      <c r="I9" s="47"/>
      <c r="J9" s="129"/>
      <c r="K9" s="138">
        <f t="shared" si="0"/>
      </c>
      <c r="L9" s="81"/>
      <c r="M9" s="110"/>
      <c r="N9" s="110"/>
      <c r="O9" s="130"/>
      <c r="P9" s="81"/>
      <c r="Q9" s="110"/>
      <c r="R9" s="110"/>
      <c r="S9" s="130"/>
      <c r="T9" s="81"/>
      <c r="U9" s="110"/>
      <c r="V9" s="110"/>
      <c r="W9" s="138"/>
      <c r="X9" s="131"/>
      <c r="Y9" s="129"/>
      <c r="Z9" s="129"/>
      <c r="AA9" s="130"/>
      <c r="AB9" s="143">
        <v>910</v>
      </c>
      <c r="AC9" s="135">
        <v>519</v>
      </c>
      <c r="AD9" s="135">
        <v>267</v>
      </c>
      <c r="AE9" s="137">
        <f>AD9/AC9*10</f>
        <v>5.144508670520231</v>
      </c>
      <c r="AF9" s="131">
        <v>1197</v>
      </c>
      <c r="AG9" s="129"/>
      <c r="AH9" s="129"/>
      <c r="AI9" s="130"/>
      <c r="AJ9" s="131"/>
      <c r="AK9" s="129"/>
      <c r="AL9" s="129"/>
      <c r="AM9" s="130"/>
      <c r="AN9" s="131">
        <v>12</v>
      </c>
      <c r="AO9" s="129"/>
      <c r="AP9" s="129"/>
      <c r="AQ9" s="138">
        <f t="shared" si="1"/>
      </c>
      <c r="AR9" s="131">
        <v>86</v>
      </c>
      <c r="AS9" s="129"/>
      <c r="AT9" s="129"/>
      <c r="AU9" s="140">
        <f t="shared" si="2"/>
      </c>
      <c r="AV9" s="131">
        <v>136</v>
      </c>
      <c r="AW9" s="129"/>
      <c r="AX9" s="132"/>
      <c r="AY9" s="129"/>
      <c r="AZ9" s="142">
        <f t="shared" si="3"/>
      </c>
    </row>
    <row r="10" spans="1:52" ht="15.75">
      <c r="A10" s="133" t="s">
        <v>33</v>
      </c>
      <c r="B10" s="141"/>
      <c r="C10" s="142"/>
      <c r="D10" s="47"/>
      <c r="E10" s="142"/>
      <c r="F10" s="74"/>
      <c r="G10" s="95">
        <v>9953</v>
      </c>
      <c r="H10" s="129"/>
      <c r="I10" s="47"/>
      <c r="J10" s="129"/>
      <c r="K10" s="138">
        <f t="shared" si="0"/>
      </c>
      <c r="L10" s="81"/>
      <c r="M10" s="110"/>
      <c r="N10" s="110"/>
      <c r="O10" s="130"/>
      <c r="P10" s="81"/>
      <c r="Q10" s="110"/>
      <c r="R10" s="110"/>
      <c r="S10" s="130"/>
      <c r="T10" s="81"/>
      <c r="U10" s="110"/>
      <c r="V10" s="110"/>
      <c r="W10" s="138"/>
      <c r="X10" s="131"/>
      <c r="Y10" s="129"/>
      <c r="Z10" s="129"/>
      <c r="AA10" s="130"/>
      <c r="AB10" s="143"/>
      <c r="AC10" s="135"/>
      <c r="AD10" s="135"/>
      <c r="AE10" s="137"/>
      <c r="AF10" s="131"/>
      <c r="AG10" s="129"/>
      <c r="AH10" s="129"/>
      <c r="AI10" s="130"/>
      <c r="AJ10" s="131"/>
      <c r="AK10" s="129"/>
      <c r="AL10" s="129"/>
      <c r="AM10" s="130"/>
      <c r="AN10" s="131">
        <v>600</v>
      </c>
      <c r="AO10" s="129"/>
      <c r="AP10" s="129"/>
      <c r="AQ10" s="138">
        <f t="shared" si="1"/>
      </c>
      <c r="AR10" s="131">
        <v>3</v>
      </c>
      <c r="AS10" s="129"/>
      <c r="AT10" s="129"/>
      <c r="AU10" s="140">
        <f t="shared" si="2"/>
      </c>
      <c r="AV10" s="131"/>
      <c r="AW10" s="129"/>
      <c r="AX10" s="132"/>
      <c r="AY10" s="129"/>
      <c r="AZ10" s="142">
        <f t="shared" si="3"/>
      </c>
    </row>
    <row r="11" spans="1:52" ht="15.75">
      <c r="A11" s="133" t="s">
        <v>34</v>
      </c>
      <c r="B11" s="141"/>
      <c r="C11" s="142"/>
      <c r="D11" s="47"/>
      <c r="E11" s="142"/>
      <c r="F11" s="74"/>
      <c r="G11" s="95">
        <v>16116</v>
      </c>
      <c r="H11" s="129"/>
      <c r="I11" s="47"/>
      <c r="J11" s="129"/>
      <c r="K11" s="138">
        <f t="shared" si="0"/>
      </c>
      <c r="L11" s="81"/>
      <c r="M11" s="110"/>
      <c r="N11" s="110"/>
      <c r="O11" s="130"/>
      <c r="P11" s="81"/>
      <c r="Q11" s="110"/>
      <c r="R11" s="110"/>
      <c r="S11" s="130"/>
      <c r="T11" s="131"/>
      <c r="U11" s="129"/>
      <c r="V11" s="129"/>
      <c r="W11" s="138"/>
      <c r="X11" s="131"/>
      <c r="Y11" s="129"/>
      <c r="Z11" s="129"/>
      <c r="AA11" s="130"/>
      <c r="AB11" s="143"/>
      <c r="AC11" s="135"/>
      <c r="AD11" s="135"/>
      <c r="AE11" s="137"/>
      <c r="AF11" s="131"/>
      <c r="AG11" s="129"/>
      <c r="AH11" s="129"/>
      <c r="AI11" s="130"/>
      <c r="AJ11" s="131"/>
      <c r="AK11" s="129"/>
      <c r="AL11" s="129"/>
      <c r="AM11" s="130"/>
      <c r="AN11" s="131">
        <v>249</v>
      </c>
      <c r="AO11" s="129"/>
      <c r="AP11" s="129"/>
      <c r="AQ11" s="138">
        <f t="shared" si="1"/>
      </c>
      <c r="AR11" s="131">
        <v>34.4</v>
      </c>
      <c r="AS11" s="129"/>
      <c r="AT11" s="129"/>
      <c r="AU11" s="140">
        <f t="shared" si="2"/>
      </c>
      <c r="AV11" s="131">
        <v>28.6</v>
      </c>
      <c r="AW11" s="129"/>
      <c r="AX11" s="132"/>
      <c r="AY11" s="129"/>
      <c r="AZ11" s="142">
        <f t="shared" si="3"/>
      </c>
    </row>
    <row r="12" spans="1:52" ht="15.75">
      <c r="A12" s="133" t="s">
        <v>35</v>
      </c>
      <c r="B12" s="141">
        <v>329</v>
      </c>
      <c r="C12" s="142">
        <v>329</v>
      </c>
      <c r="D12" s="47">
        <f>C12/B12*100</f>
        <v>100</v>
      </c>
      <c r="E12" s="142">
        <v>130</v>
      </c>
      <c r="F12" s="74">
        <f>E12/C12*10</f>
        <v>3.951367781155015</v>
      </c>
      <c r="G12" s="95">
        <v>25784</v>
      </c>
      <c r="H12" s="129"/>
      <c r="I12" s="47"/>
      <c r="J12" s="129"/>
      <c r="K12" s="138">
        <f t="shared" si="0"/>
      </c>
      <c r="L12" s="81"/>
      <c r="M12" s="110"/>
      <c r="N12" s="110"/>
      <c r="O12" s="130"/>
      <c r="P12" s="131"/>
      <c r="Q12" s="129"/>
      <c r="R12" s="129"/>
      <c r="S12" s="130"/>
      <c r="T12" s="131"/>
      <c r="U12" s="129"/>
      <c r="V12" s="129"/>
      <c r="W12" s="138">
        <f>IF(V12&gt;0,V12/U12*10,"")</f>
      </c>
      <c r="X12" s="131"/>
      <c r="Y12" s="129"/>
      <c r="Z12" s="129"/>
      <c r="AA12" s="130"/>
      <c r="AB12" s="143"/>
      <c r="AC12" s="135"/>
      <c r="AD12" s="135"/>
      <c r="AE12" s="137"/>
      <c r="AF12" s="131"/>
      <c r="AG12" s="129"/>
      <c r="AH12" s="129"/>
      <c r="AI12" s="130"/>
      <c r="AJ12" s="131"/>
      <c r="AK12" s="129"/>
      <c r="AL12" s="129"/>
      <c r="AM12" s="130"/>
      <c r="AN12" s="131">
        <v>3002</v>
      </c>
      <c r="AO12" s="129"/>
      <c r="AP12" s="129"/>
      <c r="AQ12" s="138">
        <f t="shared" si="1"/>
      </c>
      <c r="AR12" s="131">
        <v>122</v>
      </c>
      <c r="AS12" s="129"/>
      <c r="AT12" s="129"/>
      <c r="AU12" s="140">
        <f t="shared" si="2"/>
      </c>
      <c r="AV12" s="131">
        <v>177</v>
      </c>
      <c r="AW12" s="129">
        <v>4.5</v>
      </c>
      <c r="AX12" s="132">
        <f>AW12/AV12*100</f>
        <v>2.5423728813559325</v>
      </c>
      <c r="AY12" s="129">
        <v>92</v>
      </c>
      <c r="AZ12" s="142">
        <f t="shared" si="3"/>
        <v>204.44444444444443</v>
      </c>
    </row>
    <row r="13" spans="1:52" ht="15.75">
      <c r="A13" s="133" t="s">
        <v>36</v>
      </c>
      <c r="B13" s="141">
        <v>623</v>
      </c>
      <c r="C13" s="142">
        <v>623</v>
      </c>
      <c r="D13" s="47">
        <f>C13/B13*100</f>
        <v>100</v>
      </c>
      <c r="E13" s="142">
        <v>504</v>
      </c>
      <c r="F13" s="74">
        <f>E13/C13*10</f>
        <v>8.089887640449438</v>
      </c>
      <c r="G13" s="95">
        <v>10918</v>
      </c>
      <c r="H13" s="129"/>
      <c r="I13" s="47"/>
      <c r="J13" s="129"/>
      <c r="K13" s="138">
        <f t="shared" si="0"/>
      </c>
      <c r="L13" s="81"/>
      <c r="M13" s="110"/>
      <c r="N13" s="110"/>
      <c r="O13" s="130"/>
      <c r="P13" s="131"/>
      <c r="Q13" s="129"/>
      <c r="R13" s="129"/>
      <c r="S13" s="130"/>
      <c r="T13" s="131"/>
      <c r="U13" s="129"/>
      <c r="V13" s="129"/>
      <c r="W13" s="138"/>
      <c r="X13" s="131"/>
      <c r="Y13" s="129"/>
      <c r="Z13" s="129"/>
      <c r="AA13" s="130"/>
      <c r="AB13" s="143"/>
      <c r="AC13" s="135"/>
      <c r="AD13" s="135"/>
      <c r="AE13" s="137"/>
      <c r="AF13" s="131"/>
      <c r="AG13" s="129"/>
      <c r="AH13" s="129"/>
      <c r="AI13" s="130"/>
      <c r="AJ13" s="131"/>
      <c r="AK13" s="129"/>
      <c r="AL13" s="129"/>
      <c r="AM13" s="130"/>
      <c r="AN13" s="131">
        <v>130</v>
      </c>
      <c r="AO13" s="129"/>
      <c r="AP13" s="129"/>
      <c r="AQ13" s="138">
        <f t="shared" si="1"/>
      </c>
      <c r="AR13" s="131">
        <v>10</v>
      </c>
      <c r="AS13" s="129"/>
      <c r="AT13" s="129"/>
      <c r="AU13" s="140">
        <f t="shared" si="2"/>
      </c>
      <c r="AV13" s="131">
        <v>8</v>
      </c>
      <c r="AW13" s="129"/>
      <c r="AX13" s="132"/>
      <c r="AY13" s="129"/>
      <c r="AZ13" s="142">
        <f t="shared" si="3"/>
      </c>
    </row>
    <row r="14" spans="1:52" ht="15.75">
      <c r="A14" s="133" t="s">
        <v>37</v>
      </c>
      <c r="B14" s="141"/>
      <c r="C14" s="142"/>
      <c r="D14" s="47"/>
      <c r="E14" s="142"/>
      <c r="F14" s="74"/>
      <c r="G14" s="95">
        <v>14341</v>
      </c>
      <c r="H14" s="129"/>
      <c r="I14" s="47"/>
      <c r="J14" s="129"/>
      <c r="K14" s="138">
        <f t="shared" si="0"/>
      </c>
      <c r="L14" s="81"/>
      <c r="M14" s="110"/>
      <c r="N14" s="110"/>
      <c r="O14" s="130"/>
      <c r="P14" s="131"/>
      <c r="Q14" s="129"/>
      <c r="R14" s="129"/>
      <c r="S14" s="130"/>
      <c r="T14" s="131"/>
      <c r="U14" s="129"/>
      <c r="V14" s="129"/>
      <c r="W14" s="138">
        <f>IF(V14&gt;0,V14/U14*10,"")</f>
      </c>
      <c r="X14" s="131"/>
      <c r="Y14" s="129"/>
      <c r="Z14" s="129"/>
      <c r="AA14" s="138">
        <f>IF(Z14&gt;0,Z14/Y14*10,"")</f>
      </c>
      <c r="AB14" s="143"/>
      <c r="AC14" s="135"/>
      <c r="AD14" s="135"/>
      <c r="AE14" s="137"/>
      <c r="AF14" s="131"/>
      <c r="AG14" s="129"/>
      <c r="AH14" s="129"/>
      <c r="AI14" s="130"/>
      <c r="AJ14" s="131"/>
      <c r="AK14" s="129"/>
      <c r="AL14" s="129"/>
      <c r="AM14" s="130"/>
      <c r="AN14" s="131">
        <v>208</v>
      </c>
      <c r="AO14" s="129"/>
      <c r="AP14" s="129"/>
      <c r="AQ14" s="138">
        <f t="shared" si="1"/>
      </c>
      <c r="AR14" s="131"/>
      <c r="AS14" s="129"/>
      <c r="AT14" s="129"/>
      <c r="AU14" s="140">
        <f t="shared" si="2"/>
      </c>
      <c r="AV14" s="131"/>
      <c r="AW14" s="129"/>
      <c r="AX14" s="132"/>
      <c r="AY14" s="129"/>
      <c r="AZ14" s="142">
        <f t="shared" si="3"/>
      </c>
    </row>
    <row r="15" spans="1:52" ht="15.75">
      <c r="A15" s="133" t="s">
        <v>38</v>
      </c>
      <c r="B15" s="141">
        <v>165</v>
      </c>
      <c r="C15" s="142">
        <v>165</v>
      </c>
      <c r="D15" s="47">
        <f>C15/B15*100</f>
        <v>100</v>
      </c>
      <c r="E15" s="142">
        <v>247</v>
      </c>
      <c r="F15" s="74">
        <f>E15/C15*10</f>
        <v>14.96969696969697</v>
      </c>
      <c r="G15" s="95">
        <v>12010</v>
      </c>
      <c r="H15" s="129"/>
      <c r="I15" s="47"/>
      <c r="J15" s="129"/>
      <c r="K15" s="138">
        <f t="shared" si="0"/>
      </c>
      <c r="L15" s="81"/>
      <c r="M15" s="110"/>
      <c r="N15" s="110"/>
      <c r="O15" s="130"/>
      <c r="P15" s="131">
        <v>142</v>
      </c>
      <c r="Q15" s="129"/>
      <c r="R15" s="129"/>
      <c r="S15" s="130"/>
      <c r="T15" s="131"/>
      <c r="U15" s="129"/>
      <c r="V15" s="129"/>
      <c r="W15" s="138"/>
      <c r="X15" s="131"/>
      <c r="Y15" s="129"/>
      <c r="Z15" s="129"/>
      <c r="AA15" s="130"/>
      <c r="AB15" s="143">
        <v>100</v>
      </c>
      <c r="AC15" s="135"/>
      <c r="AD15" s="135"/>
      <c r="AE15" s="137"/>
      <c r="AF15" s="131">
        <v>1666</v>
      </c>
      <c r="AG15" s="129"/>
      <c r="AH15" s="129"/>
      <c r="AI15" s="130"/>
      <c r="AJ15" s="131"/>
      <c r="AK15" s="129"/>
      <c r="AL15" s="129"/>
      <c r="AM15" s="130"/>
      <c r="AN15" s="131">
        <v>1166</v>
      </c>
      <c r="AO15" s="129"/>
      <c r="AP15" s="129"/>
      <c r="AQ15" s="138">
        <f t="shared" si="1"/>
      </c>
      <c r="AR15" s="131"/>
      <c r="AS15" s="129"/>
      <c r="AT15" s="129"/>
      <c r="AU15" s="140">
        <f t="shared" si="2"/>
      </c>
      <c r="AV15" s="131"/>
      <c r="AW15" s="129"/>
      <c r="AX15" s="132"/>
      <c r="AY15" s="129"/>
      <c r="AZ15" s="142">
        <f t="shared" si="3"/>
      </c>
    </row>
    <row r="16" spans="1:52" ht="15.75">
      <c r="A16" s="133" t="s">
        <v>39</v>
      </c>
      <c r="B16" s="141">
        <v>225</v>
      </c>
      <c r="C16" s="142">
        <v>75</v>
      </c>
      <c r="D16" s="47">
        <f>C16/B16*100</f>
        <v>33.33333333333333</v>
      </c>
      <c r="E16" s="142">
        <v>60</v>
      </c>
      <c r="F16" s="74">
        <f>E16/C16*10</f>
        <v>8</v>
      </c>
      <c r="G16" s="95">
        <v>11406</v>
      </c>
      <c r="H16" s="129"/>
      <c r="I16" s="47"/>
      <c r="J16" s="129"/>
      <c r="K16" s="138">
        <f t="shared" si="0"/>
      </c>
      <c r="L16" s="81"/>
      <c r="M16" s="110"/>
      <c r="N16" s="110"/>
      <c r="O16" s="130"/>
      <c r="P16" s="131"/>
      <c r="Q16" s="129"/>
      <c r="R16" s="129"/>
      <c r="S16" s="130"/>
      <c r="T16" s="131"/>
      <c r="U16" s="129"/>
      <c r="V16" s="129"/>
      <c r="W16" s="138"/>
      <c r="X16" s="131"/>
      <c r="Y16" s="129"/>
      <c r="Z16" s="129"/>
      <c r="AA16" s="130"/>
      <c r="AB16" s="143"/>
      <c r="AC16" s="135"/>
      <c r="AD16" s="135"/>
      <c r="AE16" s="137"/>
      <c r="AF16" s="131"/>
      <c r="AG16" s="129"/>
      <c r="AH16" s="129"/>
      <c r="AI16" s="130"/>
      <c r="AJ16" s="131"/>
      <c r="AK16" s="129"/>
      <c r="AL16" s="129"/>
      <c r="AM16" s="130"/>
      <c r="AN16" s="131">
        <v>200</v>
      </c>
      <c r="AO16" s="129"/>
      <c r="AP16" s="129"/>
      <c r="AQ16" s="138">
        <f t="shared" si="1"/>
      </c>
      <c r="AR16" s="131"/>
      <c r="AS16" s="129"/>
      <c r="AT16" s="129"/>
      <c r="AU16" s="140">
        <f t="shared" si="2"/>
      </c>
      <c r="AV16" s="131"/>
      <c r="AW16" s="129"/>
      <c r="AX16" s="132"/>
      <c r="AY16" s="129"/>
      <c r="AZ16" s="142">
        <f t="shared" si="3"/>
      </c>
    </row>
    <row r="17" spans="1:52" ht="15.75">
      <c r="A17" s="133" t="s">
        <v>40</v>
      </c>
      <c r="B17" s="141">
        <v>1986</v>
      </c>
      <c r="C17" s="142">
        <v>1986</v>
      </c>
      <c r="D17" s="47">
        <f>C17/B17*100</f>
        <v>100</v>
      </c>
      <c r="E17" s="142">
        <v>3877</v>
      </c>
      <c r="F17" s="74">
        <f>E17/C17*10</f>
        <v>19.521651560926486</v>
      </c>
      <c r="G17" s="95">
        <v>13084</v>
      </c>
      <c r="H17" s="129"/>
      <c r="I17" s="47"/>
      <c r="J17" s="129"/>
      <c r="K17" s="138">
        <f t="shared" si="0"/>
      </c>
      <c r="L17" s="81"/>
      <c r="M17" s="110"/>
      <c r="N17" s="110"/>
      <c r="O17" s="130"/>
      <c r="P17" s="131"/>
      <c r="Q17" s="129"/>
      <c r="R17" s="129"/>
      <c r="S17" s="130"/>
      <c r="T17" s="131"/>
      <c r="U17" s="129"/>
      <c r="V17" s="129"/>
      <c r="W17" s="138"/>
      <c r="X17" s="131"/>
      <c r="Y17" s="129"/>
      <c r="Z17" s="129"/>
      <c r="AA17" s="130"/>
      <c r="AB17" s="57"/>
      <c r="AC17" s="72"/>
      <c r="AD17" s="72"/>
      <c r="AE17" s="137"/>
      <c r="AF17" s="131">
        <v>70</v>
      </c>
      <c r="AG17" s="129"/>
      <c r="AH17" s="129"/>
      <c r="AI17" s="130"/>
      <c r="AJ17" s="131"/>
      <c r="AK17" s="129"/>
      <c r="AL17" s="129"/>
      <c r="AM17" s="130"/>
      <c r="AN17" s="131">
        <v>235</v>
      </c>
      <c r="AO17" s="129"/>
      <c r="AP17" s="129"/>
      <c r="AQ17" s="138">
        <f t="shared" si="1"/>
      </c>
      <c r="AR17" s="131"/>
      <c r="AS17" s="129"/>
      <c r="AT17" s="129"/>
      <c r="AU17" s="140">
        <f t="shared" si="2"/>
      </c>
      <c r="AV17" s="131"/>
      <c r="AW17" s="129"/>
      <c r="AX17" s="132"/>
      <c r="AY17" s="129"/>
      <c r="AZ17" s="142">
        <f t="shared" si="3"/>
      </c>
    </row>
    <row r="18" spans="1:52" ht="15.75">
      <c r="A18" s="133" t="s">
        <v>41</v>
      </c>
      <c r="B18" s="141"/>
      <c r="C18" s="142"/>
      <c r="D18" s="47"/>
      <c r="E18" s="142"/>
      <c r="F18" s="74"/>
      <c r="G18" s="95">
        <v>5446</v>
      </c>
      <c r="H18" s="129"/>
      <c r="I18" s="47"/>
      <c r="J18" s="129"/>
      <c r="K18" s="138">
        <f t="shared" si="0"/>
      </c>
      <c r="L18" s="81"/>
      <c r="M18" s="110"/>
      <c r="N18" s="110"/>
      <c r="O18" s="130"/>
      <c r="P18" s="131"/>
      <c r="Q18" s="129"/>
      <c r="R18" s="129"/>
      <c r="S18" s="130"/>
      <c r="T18" s="131"/>
      <c r="U18" s="129"/>
      <c r="V18" s="129"/>
      <c r="W18" s="138"/>
      <c r="X18" s="131"/>
      <c r="Y18" s="129"/>
      <c r="Z18" s="129"/>
      <c r="AA18" s="130"/>
      <c r="AB18" s="143"/>
      <c r="AC18" s="135"/>
      <c r="AD18" s="135"/>
      <c r="AE18" s="137"/>
      <c r="AF18" s="131">
        <v>130</v>
      </c>
      <c r="AG18" s="129"/>
      <c r="AH18" s="129"/>
      <c r="AI18" s="130"/>
      <c r="AJ18" s="131"/>
      <c r="AK18" s="129"/>
      <c r="AL18" s="129"/>
      <c r="AM18" s="130">
        <f>IF(AL18&gt;0,AL18/AK18*10,"")</f>
      </c>
      <c r="AN18" s="131">
        <v>547</v>
      </c>
      <c r="AO18" s="129"/>
      <c r="AP18" s="129"/>
      <c r="AQ18" s="138">
        <f t="shared" si="1"/>
      </c>
      <c r="AR18" s="131">
        <v>2.5</v>
      </c>
      <c r="AS18" s="129"/>
      <c r="AT18" s="129"/>
      <c r="AU18" s="140">
        <f t="shared" si="2"/>
      </c>
      <c r="AV18" s="131">
        <v>0.5</v>
      </c>
      <c r="AW18" s="129"/>
      <c r="AX18" s="132"/>
      <c r="AY18" s="129"/>
      <c r="AZ18" s="142">
        <f t="shared" si="3"/>
      </c>
    </row>
    <row r="19" spans="1:52" ht="15.75">
      <c r="A19" s="133" t="s">
        <v>42</v>
      </c>
      <c r="B19" s="145">
        <v>1170</v>
      </c>
      <c r="C19" s="146">
        <v>1170</v>
      </c>
      <c r="D19" s="67">
        <f>C19/B19*100</f>
        <v>100</v>
      </c>
      <c r="E19" s="146">
        <v>601</v>
      </c>
      <c r="F19" s="68">
        <f>E19/C19*10</f>
        <v>5.136752136752136</v>
      </c>
      <c r="G19" s="95">
        <v>8042</v>
      </c>
      <c r="H19" s="129"/>
      <c r="I19" s="47"/>
      <c r="J19" s="129"/>
      <c r="K19" s="138">
        <f t="shared" si="0"/>
      </c>
      <c r="L19" s="81"/>
      <c r="M19" s="110"/>
      <c r="N19" s="110"/>
      <c r="O19" s="130"/>
      <c r="P19" s="131"/>
      <c r="Q19" s="129"/>
      <c r="R19" s="129"/>
      <c r="S19" s="130"/>
      <c r="T19" s="131"/>
      <c r="U19" s="129"/>
      <c r="V19" s="129"/>
      <c r="W19" s="138"/>
      <c r="X19" s="131"/>
      <c r="Y19" s="129"/>
      <c r="Z19" s="129"/>
      <c r="AA19" s="130"/>
      <c r="AB19" s="143">
        <v>620</v>
      </c>
      <c r="AC19" s="135"/>
      <c r="AD19" s="135"/>
      <c r="AE19" s="137"/>
      <c r="AF19" s="131"/>
      <c r="AG19" s="129"/>
      <c r="AH19" s="129"/>
      <c r="AI19" s="130"/>
      <c r="AJ19" s="131"/>
      <c r="AK19" s="129"/>
      <c r="AL19" s="129"/>
      <c r="AM19" s="130"/>
      <c r="AN19" s="131">
        <v>502</v>
      </c>
      <c r="AO19" s="129"/>
      <c r="AP19" s="129"/>
      <c r="AQ19" s="138">
        <f t="shared" si="1"/>
      </c>
      <c r="AR19" s="131">
        <v>11</v>
      </c>
      <c r="AS19" s="129"/>
      <c r="AT19" s="129"/>
      <c r="AU19" s="140">
        <f t="shared" si="2"/>
      </c>
      <c r="AV19" s="131">
        <v>2</v>
      </c>
      <c r="AW19" s="129"/>
      <c r="AX19" s="132"/>
      <c r="AY19" s="129"/>
      <c r="AZ19" s="142">
        <f t="shared" si="3"/>
      </c>
    </row>
    <row r="20" spans="1:52" ht="15.75">
      <c r="A20" s="133" t="s">
        <v>43</v>
      </c>
      <c r="B20" s="141"/>
      <c r="C20" s="142"/>
      <c r="D20" s="47"/>
      <c r="E20" s="142"/>
      <c r="F20" s="74"/>
      <c r="G20" s="95">
        <v>15282</v>
      </c>
      <c r="H20" s="129"/>
      <c r="I20" s="47"/>
      <c r="J20" s="129"/>
      <c r="K20" s="138">
        <f t="shared" si="0"/>
      </c>
      <c r="L20" s="81"/>
      <c r="M20" s="110"/>
      <c r="N20" s="110"/>
      <c r="O20" s="130"/>
      <c r="P20" s="131">
        <v>180</v>
      </c>
      <c r="Q20" s="129"/>
      <c r="R20" s="129"/>
      <c r="S20" s="138">
        <f>IF(R20&gt;0,R20/Q20*10,"")</f>
      </c>
      <c r="T20" s="131">
        <v>898</v>
      </c>
      <c r="U20" s="129"/>
      <c r="V20" s="129"/>
      <c r="W20" s="138"/>
      <c r="X20" s="131"/>
      <c r="Y20" s="129"/>
      <c r="Z20" s="129"/>
      <c r="AA20" s="130"/>
      <c r="AB20" s="143">
        <v>418</v>
      </c>
      <c r="AC20" s="135">
        <v>108</v>
      </c>
      <c r="AD20" s="135">
        <v>45</v>
      </c>
      <c r="AE20" s="137">
        <f>AD20/AC20*10</f>
        <v>4.166666666666667</v>
      </c>
      <c r="AF20" s="131">
        <v>5</v>
      </c>
      <c r="AG20" s="129"/>
      <c r="AH20" s="129"/>
      <c r="AI20" s="130"/>
      <c r="AJ20" s="131"/>
      <c r="AK20" s="129"/>
      <c r="AL20" s="129"/>
      <c r="AM20" s="130"/>
      <c r="AN20" s="131">
        <v>345</v>
      </c>
      <c r="AO20" s="129"/>
      <c r="AP20" s="129"/>
      <c r="AQ20" s="138">
        <f t="shared" si="1"/>
      </c>
      <c r="AR20" s="131">
        <v>265</v>
      </c>
      <c r="AS20" s="129"/>
      <c r="AT20" s="129"/>
      <c r="AU20" s="140">
        <f t="shared" si="2"/>
      </c>
      <c r="AV20" s="131">
        <v>49</v>
      </c>
      <c r="AW20" s="129"/>
      <c r="AX20" s="132"/>
      <c r="AY20" s="129"/>
      <c r="AZ20" s="142">
        <f t="shared" si="3"/>
      </c>
    </row>
    <row r="21" spans="1:52" ht="15.75">
      <c r="A21" s="133" t="s">
        <v>44</v>
      </c>
      <c r="B21" s="141"/>
      <c r="C21" s="142"/>
      <c r="D21" s="47"/>
      <c r="E21" s="142"/>
      <c r="F21" s="74"/>
      <c r="G21" s="95">
        <v>2459</v>
      </c>
      <c r="H21" s="129"/>
      <c r="I21" s="47"/>
      <c r="J21" s="129"/>
      <c r="K21" s="138">
        <f t="shared" si="0"/>
      </c>
      <c r="L21" s="81"/>
      <c r="M21" s="110"/>
      <c r="N21" s="110"/>
      <c r="O21" s="130"/>
      <c r="P21" s="131"/>
      <c r="Q21" s="129"/>
      <c r="R21" s="129"/>
      <c r="S21" s="130"/>
      <c r="T21" s="131">
        <v>4844</v>
      </c>
      <c r="U21" s="129"/>
      <c r="V21" s="129"/>
      <c r="W21" s="138">
        <f>IF(V21&gt;0,V21/U21*10,"")</f>
      </c>
      <c r="X21" s="81"/>
      <c r="Y21" s="110"/>
      <c r="Z21" s="110"/>
      <c r="AA21" s="130"/>
      <c r="AB21" s="143"/>
      <c r="AC21" s="135"/>
      <c r="AD21" s="135"/>
      <c r="AE21" s="137"/>
      <c r="AF21" s="131"/>
      <c r="AG21" s="129"/>
      <c r="AH21" s="129"/>
      <c r="AI21" s="130"/>
      <c r="AJ21" s="131"/>
      <c r="AK21" s="129"/>
      <c r="AL21" s="129"/>
      <c r="AM21" s="130"/>
      <c r="AN21" s="131">
        <v>738</v>
      </c>
      <c r="AO21" s="129"/>
      <c r="AP21" s="129"/>
      <c r="AQ21" s="138">
        <f t="shared" si="1"/>
      </c>
      <c r="AR21" s="131"/>
      <c r="AS21" s="129"/>
      <c r="AT21" s="129"/>
      <c r="AU21" s="140">
        <f t="shared" si="2"/>
      </c>
      <c r="AV21" s="131">
        <v>55</v>
      </c>
      <c r="AW21" s="129"/>
      <c r="AX21" s="132"/>
      <c r="AY21" s="129"/>
      <c r="AZ21" s="142">
        <f t="shared" si="3"/>
      </c>
    </row>
    <row r="22" spans="1:52" ht="15.75">
      <c r="A22" s="133" t="s">
        <v>45</v>
      </c>
      <c r="B22" s="141"/>
      <c r="C22" s="142"/>
      <c r="D22" s="47"/>
      <c r="E22" s="142"/>
      <c r="F22" s="74"/>
      <c r="G22" s="95">
        <v>5436</v>
      </c>
      <c r="H22" s="129"/>
      <c r="I22" s="47"/>
      <c r="J22" s="129"/>
      <c r="K22" s="138">
        <f t="shared" si="0"/>
      </c>
      <c r="L22" s="81"/>
      <c r="M22" s="129"/>
      <c r="N22" s="110"/>
      <c r="O22" s="130"/>
      <c r="P22" s="131"/>
      <c r="Q22" s="129"/>
      <c r="R22" s="129"/>
      <c r="S22" s="130"/>
      <c r="T22" s="131"/>
      <c r="U22" s="129"/>
      <c r="V22" s="129"/>
      <c r="W22" s="138"/>
      <c r="X22" s="81"/>
      <c r="Y22" s="110"/>
      <c r="Z22" s="110"/>
      <c r="AA22" s="130"/>
      <c r="AB22" s="143"/>
      <c r="AC22" s="135"/>
      <c r="AD22" s="135"/>
      <c r="AE22" s="137"/>
      <c r="AF22" s="131"/>
      <c r="AG22" s="129"/>
      <c r="AH22" s="129"/>
      <c r="AI22" s="130"/>
      <c r="AJ22" s="131"/>
      <c r="AK22" s="129"/>
      <c r="AL22" s="129"/>
      <c r="AM22" s="130"/>
      <c r="AN22" s="131"/>
      <c r="AO22" s="129"/>
      <c r="AP22" s="129"/>
      <c r="AQ22" s="138"/>
      <c r="AR22" s="131">
        <v>11</v>
      </c>
      <c r="AS22" s="129"/>
      <c r="AT22" s="129"/>
      <c r="AU22" s="140">
        <f t="shared" si="2"/>
      </c>
      <c r="AV22" s="131">
        <v>1</v>
      </c>
      <c r="AW22" s="129"/>
      <c r="AX22" s="132"/>
      <c r="AY22" s="129"/>
      <c r="AZ22" s="142">
        <f t="shared" si="3"/>
      </c>
    </row>
    <row r="23" spans="1:52" ht="15.75">
      <c r="A23" s="133" t="s">
        <v>46</v>
      </c>
      <c r="B23" s="141"/>
      <c r="C23" s="142"/>
      <c r="D23" s="47"/>
      <c r="E23" s="142"/>
      <c r="F23" s="74"/>
      <c r="G23" s="95">
        <v>9034</v>
      </c>
      <c r="H23" s="129"/>
      <c r="I23" s="47"/>
      <c r="J23" s="129"/>
      <c r="K23" s="138">
        <f t="shared" si="0"/>
      </c>
      <c r="L23" s="131">
        <v>1697</v>
      </c>
      <c r="M23" s="129"/>
      <c r="N23" s="129"/>
      <c r="O23" s="138">
        <f>IF(N23&gt;0,N23/M23*10,"")</f>
      </c>
      <c r="P23" s="131">
        <v>2020</v>
      </c>
      <c r="Q23" s="129"/>
      <c r="R23" s="129"/>
      <c r="S23" s="130"/>
      <c r="T23" s="131"/>
      <c r="U23" s="129"/>
      <c r="V23" s="129"/>
      <c r="W23" s="138"/>
      <c r="X23" s="81"/>
      <c r="Y23" s="110"/>
      <c r="Z23" s="110"/>
      <c r="AA23" s="130"/>
      <c r="AB23" s="143"/>
      <c r="AC23" s="135"/>
      <c r="AD23" s="135"/>
      <c r="AE23" s="137"/>
      <c r="AF23" s="131"/>
      <c r="AG23" s="129"/>
      <c r="AH23" s="129"/>
      <c r="AI23" s="130"/>
      <c r="AJ23" s="131">
        <v>15</v>
      </c>
      <c r="AK23" s="129"/>
      <c r="AL23" s="129"/>
      <c r="AM23" s="130"/>
      <c r="AN23" s="131">
        <v>1487</v>
      </c>
      <c r="AO23" s="129"/>
      <c r="AP23" s="129"/>
      <c r="AQ23" s="138">
        <f>IF(AP23&gt;0,AP23/AO23*10,"")</f>
      </c>
      <c r="AR23" s="131">
        <v>8</v>
      </c>
      <c r="AS23" s="129"/>
      <c r="AT23" s="129"/>
      <c r="AU23" s="140">
        <f t="shared" si="2"/>
      </c>
      <c r="AV23" s="131">
        <v>42</v>
      </c>
      <c r="AW23" s="129"/>
      <c r="AX23" s="132"/>
      <c r="AY23" s="129"/>
      <c r="AZ23" s="142">
        <f t="shared" si="3"/>
      </c>
    </row>
    <row r="24" spans="1:52" ht="15.75">
      <c r="A24" s="133" t="s">
        <v>47</v>
      </c>
      <c r="B24" s="141"/>
      <c r="C24" s="142"/>
      <c r="D24" s="47"/>
      <c r="E24" s="142"/>
      <c r="F24" s="74"/>
      <c r="G24" s="95">
        <v>10942</v>
      </c>
      <c r="H24" s="129"/>
      <c r="I24" s="47"/>
      <c r="J24" s="129"/>
      <c r="K24" s="138">
        <f t="shared" si="0"/>
      </c>
      <c r="L24" s="131">
        <v>10037</v>
      </c>
      <c r="M24" s="129"/>
      <c r="N24" s="129"/>
      <c r="O24" s="138">
        <f>IF(N24&gt;0,N24/M24*10,"")</f>
      </c>
      <c r="P24" s="131">
        <v>78</v>
      </c>
      <c r="Q24" s="129"/>
      <c r="R24" s="129"/>
      <c r="S24" s="130">
        <f>IF(R24&gt;0,R24/Q24*10,"")</f>
      </c>
      <c r="T24" s="131">
        <v>150</v>
      </c>
      <c r="U24" s="129"/>
      <c r="V24" s="129"/>
      <c r="W24" s="138"/>
      <c r="X24" s="81"/>
      <c r="Y24" s="110"/>
      <c r="Z24" s="110"/>
      <c r="AA24" s="130"/>
      <c r="AB24" s="143"/>
      <c r="AC24" s="135"/>
      <c r="AD24" s="135"/>
      <c r="AE24" s="137"/>
      <c r="AF24" s="131">
        <v>102</v>
      </c>
      <c r="AG24" s="129"/>
      <c r="AH24" s="129"/>
      <c r="AI24" s="130"/>
      <c r="AJ24" s="131"/>
      <c r="AK24" s="129"/>
      <c r="AL24" s="129"/>
      <c r="AM24" s="130"/>
      <c r="AN24" s="131"/>
      <c r="AO24" s="129"/>
      <c r="AP24" s="129"/>
      <c r="AQ24" s="138"/>
      <c r="AR24" s="131">
        <v>850</v>
      </c>
      <c r="AS24" s="129"/>
      <c r="AT24" s="129"/>
      <c r="AU24" s="140">
        <f t="shared" si="2"/>
      </c>
      <c r="AV24" s="131">
        <v>145</v>
      </c>
      <c r="AW24" s="129"/>
      <c r="AX24" s="132"/>
      <c r="AY24" s="129"/>
      <c r="AZ24" s="142">
        <f t="shared" si="3"/>
      </c>
    </row>
    <row r="25" spans="1:52" ht="15.75">
      <c r="A25" s="133" t="s">
        <v>48</v>
      </c>
      <c r="B25" s="141">
        <v>298</v>
      </c>
      <c r="C25" s="142">
        <v>298</v>
      </c>
      <c r="D25" s="47">
        <f>C25/B25*100</f>
        <v>100</v>
      </c>
      <c r="E25" s="142">
        <v>178</v>
      </c>
      <c r="F25" s="74">
        <f>E25/C25*10</f>
        <v>5.973154362416108</v>
      </c>
      <c r="G25" s="95">
        <v>25339</v>
      </c>
      <c r="H25" s="129"/>
      <c r="I25" s="47"/>
      <c r="J25" s="129"/>
      <c r="K25" s="138">
        <f t="shared" si="0"/>
      </c>
      <c r="L25" s="131">
        <v>1232</v>
      </c>
      <c r="M25" s="129"/>
      <c r="N25" s="129"/>
      <c r="O25" s="138">
        <f>IF(N25&gt;0,N25/M25*10,"")</f>
      </c>
      <c r="P25" s="131">
        <v>2278</v>
      </c>
      <c r="Q25" s="129"/>
      <c r="R25" s="129"/>
      <c r="S25" s="130">
        <f>IF(R25&gt;0,R25/Q25*10,"")</f>
      </c>
      <c r="T25" s="131">
        <v>793</v>
      </c>
      <c r="U25" s="129"/>
      <c r="V25" s="129"/>
      <c r="W25" s="138">
        <f>IF(V25&gt;0,V25/U25*10,"")</f>
      </c>
      <c r="X25" s="81"/>
      <c r="Y25" s="110"/>
      <c r="Z25" s="110"/>
      <c r="AA25" s="74"/>
      <c r="AB25" s="143">
        <v>728</v>
      </c>
      <c r="AC25" s="135"/>
      <c r="AD25" s="135"/>
      <c r="AE25" s="137"/>
      <c r="AF25" s="131"/>
      <c r="AG25" s="129"/>
      <c r="AH25" s="129"/>
      <c r="AI25" s="130"/>
      <c r="AJ25" s="131"/>
      <c r="AK25" s="129"/>
      <c r="AL25" s="129"/>
      <c r="AM25" s="130"/>
      <c r="AN25" s="131">
        <v>2632</v>
      </c>
      <c r="AO25" s="129"/>
      <c r="AP25" s="129"/>
      <c r="AQ25" s="138">
        <f>IF(AP25&gt;0,AP25/AO25*10,"")</f>
      </c>
      <c r="AR25" s="131">
        <v>25</v>
      </c>
      <c r="AS25" s="129"/>
      <c r="AT25" s="129"/>
      <c r="AU25" s="138">
        <f t="shared" si="2"/>
      </c>
      <c r="AV25" s="131"/>
      <c r="AW25" s="129"/>
      <c r="AX25" s="132"/>
      <c r="AY25" s="129"/>
      <c r="AZ25" s="142">
        <f t="shared" si="3"/>
      </c>
    </row>
    <row r="26" spans="1:52" ht="15.75">
      <c r="A26" s="133" t="s">
        <v>69</v>
      </c>
      <c r="B26" s="141"/>
      <c r="C26" s="142"/>
      <c r="D26" s="47"/>
      <c r="E26" s="142"/>
      <c r="F26" s="74"/>
      <c r="G26" s="95"/>
      <c r="H26" s="129"/>
      <c r="I26" s="47"/>
      <c r="J26" s="129"/>
      <c r="K26" s="138"/>
      <c r="L26" s="131"/>
      <c r="M26" s="129"/>
      <c r="N26" s="129"/>
      <c r="O26" s="138"/>
      <c r="P26" s="131"/>
      <c r="Q26" s="129"/>
      <c r="R26" s="129"/>
      <c r="S26" s="130"/>
      <c r="T26" s="131"/>
      <c r="U26" s="129"/>
      <c r="V26" s="129"/>
      <c r="W26" s="138"/>
      <c r="X26" s="81"/>
      <c r="Y26" s="110"/>
      <c r="Z26" s="110"/>
      <c r="AA26" s="74"/>
      <c r="AB26" s="143"/>
      <c r="AC26" s="135"/>
      <c r="AD26" s="135"/>
      <c r="AE26" s="137"/>
      <c r="AF26" s="131"/>
      <c r="AG26" s="129"/>
      <c r="AH26" s="129"/>
      <c r="AI26" s="130"/>
      <c r="AJ26" s="131"/>
      <c r="AK26" s="129"/>
      <c r="AL26" s="129"/>
      <c r="AM26" s="130"/>
      <c r="AN26" s="131"/>
      <c r="AO26" s="129"/>
      <c r="AP26" s="129"/>
      <c r="AQ26" s="138"/>
      <c r="AR26" s="131"/>
      <c r="AS26" s="129"/>
      <c r="AT26" s="129"/>
      <c r="AU26" s="138"/>
      <c r="AV26" s="131">
        <v>89</v>
      </c>
      <c r="AW26" s="129">
        <v>3.45</v>
      </c>
      <c r="AX26" s="132">
        <f>AW26/AV26*100</f>
        <v>3.876404494382023</v>
      </c>
      <c r="AY26" s="129">
        <v>168</v>
      </c>
      <c r="AZ26" s="142">
        <f t="shared" si="3"/>
        <v>486.9565217391304</v>
      </c>
    </row>
    <row r="27" spans="1:52" ht="15.75">
      <c r="A27" s="98" t="s">
        <v>49</v>
      </c>
      <c r="B27" s="147">
        <f>SUM(B5:B25)</f>
        <v>6177</v>
      </c>
      <c r="C27" s="147">
        <f>SUM(C5:C25)</f>
        <v>5245</v>
      </c>
      <c r="D27" s="103">
        <f>C27/B27*100</f>
        <v>84.91176946737899</v>
      </c>
      <c r="E27" s="147">
        <f>SUM(E5:E25)</f>
        <v>6015</v>
      </c>
      <c r="F27" s="106">
        <f>E27/C27*10</f>
        <v>11.468064823641564</v>
      </c>
      <c r="G27" s="148">
        <f>SUM(G5:G25)</f>
        <v>216725</v>
      </c>
      <c r="H27" s="149">
        <f>SUM(H6:H25)</f>
        <v>0</v>
      </c>
      <c r="I27" s="101">
        <f>H27/G27*100</f>
        <v>0</v>
      </c>
      <c r="J27" s="149">
        <f>SUM(J6:J25)</f>
        <v>0</v>
      </c>
      <c r="K27" s="150">
        <f t="shared" si="0"/>
      </c>
      <c r="L27" s="148">
        <f>SUM(L5:L25)</f>
        <v>12966</v>
      </c>
      <c r="M27" s="149">
        <f>SUM(M6:M25)</f>
        <v>0</v>
      </c>
      <c r="N27" s="149">
        <f>SUM(N6:N25)</f>
        <v>0</v>
      </c>
      <c r="O27" s="150">
        <f>IF(N27&gt;0,N27/M27*10,"")</f>
      </c>
      <c r="P27" s="148">
        <f>SUM(P5:P25)</f>
        <v>4698</v>
      </c>
      <c r="Q27" s="149">
        <f>SUM(Q6:Q25)</f>
        <v>0</v>
      </c>
      <c r="R27" s="149">
        <f>SUM(R6:R25)</f>
        <v>0</v>
      </c>
      <c r="S27" s="151">
        <f>IF(R27&gt;0,R27/Q27*10,"")</f>
      </c>
      <c r="T27" s="148">
        <f>SUM(T5:T25)</f>
        <v>6685</v>
      </c>
      <c r="U27" s="149">
        <f>SUM(U6:U25)</f>
        <v>0</v>
      </c>
      <c r="V27" s="149">
        <f>SUM(V6:V25)</f>
        <v>0</v>
      </c>
      <c r="W27" s="151">
        <f>IF(V27&gt;0,V27/U27*10,"")</f>
      </c>
      <c r="X27" s="148">
        <f>SUM(X5:X25)</f>
        <v>652</v>
      </c>
      <c r="Y27" s="149">
        <f>SUM(Y6:Y25)</f>
        <v>0</v>
      </c>
      <c r="Z27" s="149">
        <f>SUM(Z6:Z25)</f>
        <v>0</v>
      </c>
      <c r="AA27" s="151" t="e">
        <f>Z27/Y27*10</f>
        <v>#DIV/0!</v>
      </c>
      <c r="AB27" s="152">
        <f>SUM(AB6:AB25)</f>
        <v>3515</v>
      </c>
      <c r="AC27" s="147">
        <f>SUM(AC6:AC25)</f>
        <v>627</v>
      </c>
      <c r="AD27" s="147">
        <f>SUM(AD6:AD25)</f>
        <v>312</v>
      </c>
      <c r="AE27" s="153">
        <f>AD27/AC27*10</f>
        <v>4.976076555023924</v>
      </c>
      <c r="AF27" s="148">
        <f>SUM(AF5:AF25)</f>
        <v>5393</v>
      </c>
      <c r="AG27" s="149"/>
      <c r="AH27" s="149"/>
      <c r="AI27" s="154"/>
      <c r="AJ27" s="148">
        <f>SUM(AJ5:AJ25)</f>
        <v>15</v>
      </c>
      <c r="AK27" s="149"/>
      <c r="AL27" s="149"/>
      <c r="AM27" s="154"/>
      <c r="AN27" s="155">
        <f>SUM(AN6:AN25)</f>
        <v>13021</v>
      </c>
      <c r="AO27" s="156">
        <f>SUM(AO6:AO25)</f>
        <v>0</v>
      </c>
      <c r="AP27" s="156">
        <f>SUM(AP6:AP25)</f>
        <v>0</v>
      </c>
      <c r="AQ27" s="150">
        <f>IF(AP27&gt;0,AP27/AO27*10,"")</f>
      </c>
      <c r="AR27" s="148">
        <f>SUM(AR5:AR25)</f>
        <v>1504.9</v>
      </c>
      <c r="AS27" s="149">
        <f>SUM(AS5:AS25)</f>
        <v>0</v>
      </c>
      <c r="AT27" s="149">
        <f>SUM(AT5:AT25)</f>
        <v>0</v>
      </c>
      <c r="AU27" s="150" t="e">
        <f>AT27/AS27*10</f>
        <v>#DIV/0!</v>
      </c>
      <c r="AV27" s="148">
        <f>SUM(AV5:AV26)</f>
        <v>1328.1</v>
      </c>
      <c r="AW27" s="148">
        <f>SUM(AW5:AW26)</f>
        <v>37.95</v>
      </c>
      <c r="AX27" s="157">
        <f>AW27/AV27*100</f>
        <v>2.8574655522927492</v>
      </c>
      <c r="AY27" s="148">
        <f>SUM(AY5:AY26)</f>
        <v>955</v>
      </c>
      <c r="AZ27" s="158">
        <f t="shared" si="3"/>
        <v>251.64690382081685</v>
      </c>
    </row>
    <row r="28" spans="1:52" ht="15.75">
      <c r="A28" s="159" t="s">
        <v>50</v>
      </c>
      <c r="B28" s="141">
        <v>7277</v>
      </c>
      <c r="C28" s="141">
        <v>6312</v>
      </c>
      <c r="D28" s="47">
        <v>86.73904081352205</v>
      </c>
      <c r="E28" s="141">
        <v>3364.8</v>
      </c>
      <c r="F28" s="160">
        <v>5.330798479087453</v>
      </c>
      <c r="G28" s="57"/>
      <c r="H28" s="72"/>
      <c r="I28" s="47"/>
      <c r="J28" s="72"/>
      <c r="K28" s="144"/>
      <c r="L28" s="57"/>
      <c r="M28" s="72"/>
      <c r="N28" s="72"/>
      <c r="O28" s="144"/>
      <c r="P28" s="57"/>
      <c r="Q28" s="72"/>
      <c r="R28" s="72"/>
      <c r="S28" s="144"/>
      <c r="T28" s="57"/>
      <c r="U28" s="72"/>
      <c r="V28" s="72"/>
      <c r="W28" s="144"/>
      <c r="X28" s="57"/>
      <c r="Y28" s="72"/>
      <c r="Z28" s="72"/>
      <c r="AA28" s="144"/>
      <c r="AB28" s="57">
        <v>3712</v>
      </c>
      <c r="AC28" s="72">
        <v>422</v>
      </c>
      <c r="AD28" s="72">
        <v>11.368534482758621</v>
      </c>
      <c r="AE28" s="144">
        <v>188</v>
      </c>
      <c r="AF28" s="57">
        <v>4.454976303317536</v>
      </c>
      <c r="AG28" s="72"/>
      <c r="AH28" s="72"/>
      <c r="AI28" s="144"/>
      <c r="AJ28" s="57"/>
      <c r="AK28" s="72"/>
      <c r="AL28" s="72"/>
      <c r="AM28" s="144"/>
      <c r="AN28" s="57"/>
      <c r="AO28" s="72"/>
      <c r="AP28" s="72"/>
      <c r="AQ28" s="160"/>
      <c r="AR28" s="57"/>
      <c r="AS28" s="72"/>
      <c r="AT28" s="72"/>
      <c r="AU28" s="160"/>
      <c r="AV28" s="57">
        <v>1282.7</v>
      </c>
      <c r="AW28" s="72">
        <v>84.5</v>
      </c>
      <c r="AX28" s="93">
        <v>6.587666640679815</v>
      </c>
      <c r="AY28" s="72">
        <v>2191</v>
      </c>
      <c r="AZ28" s="47">
        <v>259.2899408284024</v>
      </c>
    </row>
  </sheetData>
  <sheetProtection selectLockedCells="1" selectUnlockedCells="1"/>
  <mergeCells count="15">
    <mergeCell ref="B1:AZ1"/>
    <mergeCell ref="AY2:AZ2"/>
    <mergeCell ref="X3:AA3"/>
    <mergeCell ref="AB3:AE3"/>
    <mergeCell ref="P3:S3"/>
    <mergeCell ref="T3:W3"/>
    <mergeCell ref="AV3:AZ3"/>
    <mergeCell ref="AF3:AI3"/>
    <mergeCell ref="AJ3:AM3"/>
    <mergeCell ref="AN3:AQ3"/>
    <mergeCell ref="AR3:AU3"/>
    <mergeCell ref="A3:A4"/>
    <mergeCell ref="B3:F3"/>
    <mergeCell ref="G3:K3"/>
    <mergeCell ref="L3:O3"/>
  </mergeCells>
  <printOptions/>
  <pageMargins left="1.18125" right="0.39375" top="0.39375" bottom="0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D23" sqref="D23"/>
    </sheetView>
  </sheetViews>
  <sheetFormatPr defaultColWidth="9.00390625" defaultRowHeight="12.75"/>
  <cols>
    <col min="1" max="1" width="20.75390625" style="0" customWidth="1"/>
    <col min="2" max="2" width="9.375" style="0" bestFit="1" customWidth="1"/>
    <col min="3" max="3" width="7.875" style="0" customWidth="1"/>
    <col min="4" max="4" width="6.00390625" style="0" customWidth="1"/>
    <col min="5" max="5" width="8.625" style="0" customWidth="1"/>
    <col min="6" max="6" width="7.75390625" style="0" customWidth="1"/>
    <col min="7" max="7" width="5.625" style="0" customWidth="1"/>
    <col min="8" max="8" width="8.625" style="0" customWidth="1"/>
    <col min="9" max="9" width="7.875" style="0" customWidth="1"/>
    <col min="10" max="10" width="6.25390625" style="0" customWidth="1"/>
    <col min="11" max="11" width="8.00390625" style="0" customWidth="1"/>
    <col min="12" max="12" width="7.375" style="0" customWidth="1"/>
    <col min="13" max="13" width="5.875" style="0" customWidth="1"/>
    <col min="14" max="14" width="8.375" style="0" customWidth="1"/>
    <col min="15" max="15" width="7.25390625" style="0" customWidth="1"/>
    <col min="16" max="16" width="6.00390625" style="0" customWidth="1"/>
  </cols>
  <sheetData>
    <row r="1" spans="1:16" ht="15.75">
      <c r="A1" s="243" t="s">
        <v>95</v>
      </c>
      <c r="B1" s="243"/>
      <c r="C1" s="243"/>
      <c r="D1" s="243"/>
      <c r="E1" s="243"/>
      <c r="F1" s="243"/>
      <c r="G1" s="243"/>
      <c r="H1" s="243"/>
      <c r="I1" s="243"/>
      <c r="J1" s="243"/>
      <c r="K1" s="174"/>
      <c r="L1" s="174"/>
      <c r="M1" s="174"/>
      <c r="N1" s="244">
        <v>42969</v>
      </c>
      <c r="O1" s="245"/>
      <c r="P1" s="245"/>
    </row>
    <row r="2" spans="1:16" ht="15.75">
      <c r="A2" s="175"/>
      <c r="B2" s="175"/>
      <c r="C2" s="175"/>
      <c r="D2" s="175"/>
      <c r="E2" s="176"/>
      <c r="F2" s="175"/>
      <c r="G2" s="175"/>
      <c r="H2" s="175"/>
      <c r="I2" s="175"/>
      <c r="J2" s="175"/>
      <c r="K2" s="175"/>
      <c r="L2" s="175"/>
      <c r="M2" s="175"/>
      <c r="N2" s="177"/>
      <c r="O2" s="177"/>
      <c r="P2" s="177"/>
    </row>
    <row r="3" spans="1:16" ht="15.75">
      <c r="A3" s="246" t="s">
        <v>0</v>
      </c>
      <c r="B3" s="246" t="s">
        <v>96</v>
      </c>
      <c r="C3" s="246"/>
      <c r="D3" s="246"/>
      <c r="E3" s="247" t="s">
        <v>3</v>
      </c>
      <c r="F3" s="247"/>
      <c r="G3" s="247"/>
      <c r="H3" s="248" t="s">
        <v>4</v>
      </c>
      <c r="I3" s="248"/>
      <c r="J3" s="248"/>
      <c r="K3" s="248" t="s">
        <v>97</v>
      </c>
      <c r="L3" s="248"/>
      <c r="M3" s="248"/>
      <c r="N3" s="248" t="s">
        <v>52</v>
      </c>
      <c r="O3" s="248"/>
      <c r="P3" s="248"/>
    </row>
    <row r="4" spans="1:16" ht="64.5">
      <c r="A4" s="246"/>
      <c r="B4" s="186" t="s">
        <v>98</v>
      </c>
      <c r="C4" s="186" t="s">
        <v>99</v>
      </c>
      <c r="D4" s="186" t="s">
        <v>18</v>
      </c>
      <c r="E4" s="186" t="s">
        <v>98</v>
      </c>
      <c r="F4" s="186" t="s">
        <v>99</v>
      </c>
      <c r="G4" s="186" t="s">
        <v>18</v>
      </c>
      <c r="H4" s="186" t="s">
        <v>98</v>
      </c>
      <c r="I4" s="186" t="s">
        <v>99</v>
      </c>
      <c r="J4" s="186" t="s">
        <v>18</v>
      </c>
      <c r="K4" s="186" t="s">
        <v>98</v>
      </c>
      <c r="L4" s="186" t="s">
        <v>99</v>
      </c>
      <c r="M4" s="186" t="s">
        <v>18</v>
      </c>
      <c r="N4" s="186" t="s">
        <v>98</v>
      </c>
      <c r="O4" s="186" t="s">
        <v>99</v>
      </c>
      <c r="P4" s="186" t="s">
        <v>18</v>
      </c>
    </row>
    <row r="5" spans="1:16" ht="15.75">
      <c r="A5" s="187" t="s">
        <v>28</v>
      </c>
      <c r="B5" s="188"/>
      <c r="C5" s="188"/>
      <c r="D5" s="189"/>
      <c r="E5" s="190"/>
      <c r="F5" s="191"/>
      <c r="G5" s="192"/>
      <c r="H5" s="178"/>
      <c r="I5" s="179"/>
      <c r="J5" s="193"/>
      <c r="K5" s="178"/>
      <c r="L5" s="193"/>
      <c r="M5" s="193"/>
      <c r="N5" s="190"/>
      <c r="O5" s="179"/>
      <c r="P5" s="193"/>
    </row>
    <row r="6" spans="1:16" ht="15.75">
      <c r="A6" s="187" t="s">
        <v>89</v>
      </c>
      <c r="B6" s="194">
        <f aca="true" t="shared" si="0" ref="B6:B25">E6+H6+K6</f>
        <v>3940</v>
      </c>
      <c r="C6" s="194">
        <f aca="true" t="shared" si="1" ref="C6:C12">F6+I6+L6</f>
        <v>325</v>
      </c>
      <c r="D6" s="195">
        <f aca="true" t="shared" si="2" ref="D6:D12">C6/B6*100</f>
        <v>8.248730964467004</v>
      </c>
      <c r="E6" s="196">
        <v>3720</v>
      </c>
      <c r="F6" s="181">
        <v>275</v>
      </c>
      <c r="G6" s="197">
        <f>F6/E6*100</f>
        <v>7.39247311827957</v>
      </c>
      <c r="H6" s="178">
        <v>220</v>
      </c>
      <c r="I6" s="179">
        <v>50</v>
      </c>
      <c r="J6" s="180">
        <f aca="true" t="shared" si="3" ref="J6:J12">I6/H6*100</f>
        <v>22.727272727272727</v>
      </c>
      <c r="K6" s="178"/>
      <c r="L6" s="180"/>
      <c r="M6" s="197"/>
      <c r="N6" s="198"/>
      <c r="O6" s="179">
        <v>800</v>
      </c>
      <c r="P6" s="180"/>
    </row>
    <row r="7" spans="1:16" ht="15.75">
      <c r="A7" s="187" t="s">
        <v>90</v>
      </c>
      <c r="B7" s="194">
        <f t="shared" si="0"/>
        <v>9370</v>
      </c>
      <c r="C7" s="194">
        <f t="shared" si="1"/>
        <v>730</v>
      </c>
      <c r="D7" s="195">
        <f t="shared" si="2"/>
        <v>7.790821771611527</v>
      </c>
      <c r="E7" s="196">
        <v>8320</v>
      </c>
      <c r="F7" s="181">
        <v>200</v>
      </c>
      <c r="G7" s="197">
        <f>F7/E7*100</f>
        <v>2.403846153846154</v>
      </c>
      <c r="H7" s="178">
        <v>1050</v>
      </c>
      <c r="I7" s="179">
        <v>530</v>
      </c>
      <c r="J7" s="180">
        <f t="shared" si="3"/>
        <v>50.476190476190474</v>
      </c>
      <c r="K7" s="178"/>
      <c r="L7" s="180"/>
      <c r="M7" s="180"/>
      <c r="N7" s="199"/>
      <c r="O7" s="182"/>
      <c r="P7" s="180"/>
    </row>
    <row r="8" spans="1:16" ht="15.75">
      <c r="A8" s="187" t="s">
        <v>31</v>
      </c>
      <c r="B8" s="194">
        <f t="shared" si="0"/>
        <v>2610</v>
      </c>
      <c r="C8" s="194">
        <f t="shared" si="1"/>
        <v>150</v>
      </c>
      <c r="D8" s="195">
        <f t="shared" si="2"/>
        <v>5.747126436781609</v>
      </c>
      <c r="E8" s="196">
        <v>2160</v>
      </c>
      <c r="F8" s="181">
        <v>140</v>
      </c>
      <c r="G8" s="197">
        <f>F8/E8*100</f>
        <v>6.481481481481481</v>
      </c>
      <c r="H8" s="178">
        <v>370</v>
      </c>
      <c r="I8" s="179">
        <v>10</v>
      </c>
      <c r="J8" s="180">
        <f t="shared" si="3"/>
        <v>2.7027027027027026</v>
      </c>
      <c r="K8" s="200">
        <v>80</v>
      </c>
      <c r="L8" s="180"/>
      <c r="M8" s="197"/>
      <c r="N8" s="199">
        <v>200</v>
      </c>
      <c r="O8" s="182"/>
      <c r="P8" s="180"/>
    </row>
    <row r="9" spans="1:16" ht="15.75">
      <c r="A9" s="187" t="s">
        <v>32</v>
      </c>
      <c r="B9" s="194">
        <f t="shared" si="0"/>
        <v>13240</v>
      </c>
      <c r="C9" s="194">
        <f t="shared" si="1"/>
        <v>558</v>
      </c>
      <c r="D9" s="195">
        <f t="shared" si="2"/>
        <v>4.214501510574018</v>
      </c>
      <c r="E9" s="196">
        <v>11010</v>
      </c>
      <c r="F9" s="181"/>
      <c r="G9" s="197"/>
      <c r="H9" s="178">
        <v>2230</v>
      </c>
      <c r="I9" s="179">
        <v>558</v>
      </c>
      <c r="J9" s="180">
        <f t="shared" si="3"/>
        <v>25.02242152466368</v>
      </c>
      <c r="K9" s="200"/>
      <c r="L9" s="180"/>
      <c r="M9" s="180"/>
      <c r="N9" s="199">
        <v>1000</v>
      </c>
      <c r="O9" s="182"/>
      <c r="P9" s="180"/>
    </row>
    <row r="10" spans="1:16" ht="15.75">
      <c r="A10" s="187" t="s">
        <v>100</v>
      </c>
      <c r="B10" s="194">
        <f t="shared" si="0"/>
        <v>14786</v>
      </c>
      <c r="C10" s="194">
        <f t="shared" si="1"/>
        <v>740</v>
      </c>
      <c r="D10" s="195">
        <f t="shared" si="2"/>
        <v>5.004734208034627</v>
      </c>
      <c r="E10" s="196">
        <v>12691</v>
      </c>
      <c r="F10" s="181"/>
      <c r="G10" s="197"/>
      <c r="H10" s="178">
        <v>2095</v>
      </c>
      <c r="I10" s="179">
        <v>740</v>
      </c>
      <c r="J10" s="180">
        <f t="shared" si="3"/>
        <v>35.32219570405728</v>
      </c>
      <c r="K10" s="200"/>
      <c r="L10" s="180"/>
      <c r="M10" s="180"/>
      <c r="N10" s="199"/>
      <c r="O10" s="182"/>
      <c r="P10" s="180"/>
    </row>
    <row r="11" spans="1:16" ht="15.75">
      <c r="A11" s="187" t="s">
        <v>34</v>
      </c>
      <c r="B11" s="194">
        <f t="shared" si="0"/>
        <v>21021</v>
      </c>
      <c r="C11" s="194">
        <f t="shared" si="1"/>
        <v>80</v>
      </c>
      <c r="D11" s="195">
        <f t="shared" si="2"/>
        <v>0.38057180914323774</v>
      </c>
      <c r="E11" s="196">
        <v>19976</v>
      </c>
      <c r="F11" s="181"/>
      <c r="G11" s="197"/>
      <c r="H11" s="178">
        <v>1045</v>
      </c>
      <c r="I11" s="179">
        <v>80</v>
      </c>
      <c r="J11" s="180">
        <f t="shared" si="3"/>
        <v>7.655502392344498</v>
      </c>
      <c r="K11" s="200"/>
      <c r="L11" s="180"/>
      <c r="M11" s="180"/>
      <c r="N11" s="199"/>
      <c r="O11" s="182"/>
      <c r="P11" s="180"/>
    </row>
    <row r="12" spans="1:16" ht="15.75">
      <c r="A12" s="187" t="s">
        <v>35</v>
      </c>
      <c r="B12" s="194">
        <f t="shared" si="0"/>
        <v>37683</v>
      </c>
      <c r="C12" s="194">
        <f t="shared" si="1"/>
        <v>2646</v>
      </c>
      <c r="D12" s="195">
        <f t="shared" si="2"/>
        <v>7.021733938380701</v>
      </c>
      <c r="E12" s="196">
        <v>26843</v>
      </c>
      <c r="F12" s="181">
        <v>1103</v>
      </c>
      <c r="G12" s="197">
        <f>F12/E12*100</f>
        <v>4.109078716983944</v>
      </c>
      <c r="H12" s="178">
        <v>10840</v>
      </c>
      <c r="I12" s="179">
        <v>1543</v>
      </c>
      <c r="J12" s="180">
        <f t="shared" si="3"/>
        <v>14.23431734317343</v>
      </c>
      <c r="K12" s="200"/>
      <c r="L12" s="180"/>
      <c r="M12" s="180"/>
      <c r="N12" s="199"/>
      <c r="O12" s="182"/>
      <c r="P12" s="180"/>
    </row>
    <row r="13" spans="1:16" ht="15.75">
      <c r="A13" s="187" t="s">
        <v>36</v>
      </c>
      <c r="B13" s="194">
        <f t="shared" si="0"/>
        <v>12455</v>
      </c>
      <c r="C13" s="194"/>
      <c r="D13" s="195"/>
      <c r="E13" s="196">
        <v>11715</v>
      </c>
      <c r="F13" s="181"/>
      <c r="G13" s="197"/>
      <c r="H13" s="178">
        <v>740</v>
      </c>
      <c r="I13" s="179"/>
      <c r="J13" s="180"/>
      <c r="K13" s="200"/>
      <c r="L13" s="180"/>
      <c r="M13" s="180"/>
      <c r="N13" s="199"/>
      <c r="O13" s="182"/>
      <c r="P13" s="180"/>
    </row>
    <row r="14" spans="1:16" ht="15.75">
      <c r="A14" s="187" t="s">
        <v>37</v>
      </c>
      <c r="B14" s="194">
        <f t="shared" si="0"/>
        <v>12000</v>
      </c>
      <c r="C14" s="194">
        <f>F14+I14+L14</f>
        <v>750</v>
      </c>
      <c r="D14" s="195">
        <f>C14/B14*100</f>
        <v>6.25</v>
      </c>
      <c r="E14" s="196">
        <v>11200</v>
      </c>
      <c r="F14" s="181">
        <v>750</v>
      </c>
      <c r="G14" s="197">
        <f>F14/E14*100</f>
        <v>6.696428571428571</v>
      </c>
      <c r="H14" s="178">
        <v>800</v>
      </c>
      <c r="I14" s="179"/>
      <c r="J14" s="180"/>
      <c r="K14" s="200"/>
      <c r="L14" s="180"/>
      <c r="M14" s="180"/>
      <c r="N14" s="199"/>
      <c r="O14" s="182"/>
      <c r="P14" s="180"/>
    </row>
    <row r="15" spans="1:16" ht="15.75">
      <c r="A15" s="187" t="s">
        <v>38</v>
      </c>
      <c r="B15" s="194">
        <f t="shared" si="0"/>
        <v>10840</v>
      </c>
      <c r="C15" s="194"/>
      <c r="D15" s="195"/>
      <c r="E15" s="196">
        <v>10580</v>
      </c>
      <c r="F15" s="181"/>
      <c r="G15" s="197"/>
      <c r="H15" s="178">
        <v>260</v>
      </c>
      <c r="I15" s="179"/>
      <c r="J15" s="180"/>
      <c r="K15" s="200"/>
      <c r="L15" s="180"/>
      <c r="M15" s="180"/>
      <c r="N15" s="199">
        <v>3922</v>
      </c>
      <c r="O15" s="182">
        <v>600</v>
      </c>
      <c r="P15" s="180">
        <f>O15/N15*100</f>
        <v>15.298317185109639</v>
      </c>
    </row>
    <row r="16" spans="1:16" ht="15.75">
      <c r="A16" s="187" t="s">
        <v>39</v>
      </c>
      <c r="B16" s="194">
        <f t="shared" si="0"/>
        <v>7295</v>
      </c>
      <c r="C16" s="194"/>
      <c r="D16" s="195"/>
      <c r="E16" s="196">
        <v>6695</v>
      </c>
      <c r="F16" s="181"/>
      <c r="G16" s="197"/>
      <c r="H16" s="178">
        <v>600</v>
      </c>
      <c r="I16" s="179"/>
      <c r="J16" s="180"/>
      <c r="K16" s="200"/>
      <c r="L16" s="180"/>
      <c r="M16" s="197"/>
      <c r="N16" s="199">
        <v>580</v>
      </c>
      <c r="O16" s="182"/>
      <c r="P16" s="180"/>
    </row>
    <row r="17" spans="1:16" ht="15.75">
      <c r="A17" s="187" t="s">
        <v>91</v>
      </c>
      <c r="B17" s="194">
        <f t="shared" si="0"/>
        <v>14615</v>
      </c>
      <c r="C17" s="194">
        <f>F17+I17+L17</f>
        <v>695</v>
      </c>
      <c r="D17" s="195">
        <f>C17/B17*100</f>
        <v>4.755388299692098</v>
      </c>
      <c r="E17" s="196">
        <v>14200</v>
      </c>
      <c r="F17" s="181">
        <v>425</v>
      </c>
      <c r="G17" s="197">
        <f>F17/E17*100</f>
        <v>2.992957746478873</v>
      </c>
      <c r="H17" s="178">
        <v>415</v>
      </c>
      <c r="I17" s="179">
        <v>270</v>
      </c>
      <c r="J17" s="180">
        <f>I17/H17*100</f>
        <v>65.06024096385542</v>
      </c>
      <c r="K17" s="200"/>
      <c r="L17" s="180"/>
      <c r="M17" s="197"/>
      <c r="N17" s="199"/>
      <c r="O17" s="182"/>
      <c r="P17" s="180"/>
    </row>
    <row r="18" spans="1:16" ht="15.75">
      <c r="A18" s="187" t="s">
        <v>41</v>
      </c>
      <c r="B18" s="194">
        <f t="shared" si="0"/>
        <v>5491</v>
      </c>
      <c r="C18" s="194"/>
      <c r="D18" s="195"/>
      <c r="E18" s="196">
        <v>5291</v>
      </c>
      <c r="F18" s="181"/>
      <c r="G18" s="197"/>
      <c r="H18" s="178">
        <v>200</v>
      </c>
      <c r="I18" s="179"/>
      <c r="J18" s="180"/>
      <c r="K18" s="200"/>
      <c r="L18" s="180"/>
      <c r="M18" s="180"/>
      <c r="N18" s="199"/>
      <c r="O18" s="182"/>
      <c r="P18" s="180"/>
    </row>
    <row r="19" spans="1:16" ht="15.75">
      <c r="A19" s="187" t="s">
        <v>42</v>
      </c>
      <c r="B19" s="194">
        <f t="shared" si="0"/>
        <v>7690</v>
      </c>
      <c r="C19" s="194">
        <f>F19+I19</f>
        <v>431</v>
      </c>
      <c r="D19" s="195">
        <f>C19/B19*100</f>
        <v>5.604681404421327</v>
      </c>
      <c r="E19" s="196">
        <v>5560</v>
      </c>
      <c r="F19" s="181">
        <v>250</v>
      </c>
      <c r="G19" s="197">
        <f>F19/E19*100</f>
        <v>4.496402877697841</v>
      </c>
      <c r="H19" s="178">
        <v>2130</v>
      </c>
      <c r="I19" s="179">
        <v>181</v>
      </c>
      <c r="J19" s="180">
        <f>I19/H19*100</f>
        <v>8.497652582159624</v>
      </c>
      <c r="K19" s="200"/>
      <c r="L19" s="180"/>
      <c r="M19" s="197"/>
      <c r="N19" s="199">
        <v>800</v>
      </c>
      <c r="O19" s="182">
        <v>120</v>
      </c>
      <c r="P19" s="180">
        <f>O19/N19*100</f>
        <v>15</v>
      </c>
    </row>
    <row r="20" spans="1:16" ht="15.75">
      <c r="A20" s="187" t="s">
        <v>92</v>
      </c>
      <c r="B20" s="194">
        <f t="shared" si="0"/>
        <v>16365</v>
      </c>
      <c r="C20" s="194">
        <f>F20+I20</f>
        <v>110</v>
      </c>
      <c r="D20" s="195">
        <f>C20/B20*100</f>
        <v>0.6721662083715246</v>
      </c>
      <c r="E20" s="196">
        <v>15625</v>
      </c>
      <c r="F20" s="181"/>
      <c r="G20" s="197"/>
      <c r="H20" s="178">
        <v>740</v>
      </c>
      <c r="I20" s="179">
        <v>110</v>
      </c>
      <c r="J20" s="180">
        <f>I20/H20*100</f>
        <v>14.864864864864865</v>
      </c>
      <c r="K20" s="200"/>
      <c r="L20" s="180"/>
      <c r="M20" s="180"/>
      <c r="N20" s="199"/>
      <c r="O20" s="182"/>
      <c r="P20" s="180"/>
    </row>
    <row r="21" spans="1:16" ht="15.75">
      <c r="A21" s="187" t="s">
        <v>93</v>
      </c>
      <c r="B21" s="194">
        <f t="shared" si="0"/>
        <v>13515</v>
      </c>
      <c r="C21" s="194">
        <f>F21+I21</f>
        <v>450</v>
      </c>
      <c r="D21" s="195">
        <f>C21/B21*100</f>
        <v>3.3296337402885685</v>
      </c>
      <c r="E21" s="196">
        <v>13515</v>
      </c>
      <c r="F21" s="181">
        <v>450</v>
      </c>
      <c r="G21" s="197">
        <f>F21/E21*100</f>
        <v>3.3296337402885685</v>
      </c>
      <c r="H21" s="178"/>
      <c r="I21" s="179"/>
      <c r="J21" s="180"/>
      <c r="K21" s="200"/>
      <c r="L21" s="180"/>
      <c r="M21" s="197"/>
      <c r="N21" s="199"/>
      <c r="O21" s="182"/>
      <c r="P21" s="180"/>
    </row>
    <row r="22" spans="1:16" ht="15.75">
      <c r="A22" s="187" t="s">
        <v>45</v>
      </c>
      <c r="B22" s="194">
        <f t="shared" si="0"/>
        <v>7649</v>
      </c>
      <c r="C22" s="194">
        <f>F22+I22</f>
        <v>280</v>
      </c>
      <c r="D22" s="195">
        <f>C22/B22*100</f>
        <v>3.6606092299647015</v>
      </c>
      <c r="E22" s="196">
        <v>7069</v>
      </c>
      <c r="F22" s="181"/>
      <c r="G22" s="197"/>
      <c r="H22" s="178">
        <v>580</v>
      </c>
      <c r="I22" s="179">
        <v>280</v>
      </c>
      <c r="J22" s="180">
        <f>I22/H22*100</f>
        <v>48.275862068965516</v>
      </c>
      <c r="K22" s="200"/>
      <c r="L22" s="180"/>
      <c r="M22" s="180"/>
      <c r="N22" s="201"/>
      <c r="O22" s="179"/>
      <c r="P22" s="180"/>
    </row>
    <row r="23" spans="1:16" ht="15.75">
      <c r="A23" s="187" t="s">
        <v>46</v>
      </c>
      <c r="B23" s="194">
        <f t="shared" si="0"/>
        <v>16000</v>
      </c>
      <c r="C23" s="194">
        <f>F23+I23</f>
        <v>133</v>
      </c>
      <c r="D23" s="195">
        <f>C23/B23*100</f>
        <v>0.83125</v>
      </c>
      <c r="E23" s="196">
        <v>15000</v>
      </c>
      <c r="F23" s="181">
        <v>83</v>
      </c>
      <c r="G23" s="197">
        <f>F23/E23*100</f>
        <v>0.5533333333333333</v>
      </c>
      <c r="H23" s="178">
        <v>1000</v>
      </c>
      <c r="I23" s="179">
        <v>50</v>
      </c>
      <c r="J23" s="180">
        <f>I23/H23*100</f>
        <v>5</v>
      </c>
      <c r="K23" s="200"/>
      <c r="L23" s="180"/>
      <c r="M23" s="180"/>
      <c r="N23" s="201"/>
      <c r="O23" s="179"/>
      <c r="P23" s="180"/>
    </row>
    <row r="24" spans="1:16" ht="15.75">
      <c r="A24" s="187" t="s">
        <v>94</v>
      </c>
      <c r="B24" s="194">
        <f t="shared" si="0"/>
        <v>17626</v>
      </c>
      <c r="C24" s="194"/>
      <c r="D24" s="195"/>
      <c r="E24" s="196">
        <v>17526</v>
      </c>
      <c r="F24" s="181"/>
      <c r="G24" s="197"/>
      <c r="H24" s="178">
        <v>100</v>
      </c>
      <c r="I24" s="179"/>
      <c r="J24" s="197"/>
      <c r="K24" s="200"/>
      <c r="L24" s="180"/>
      <c r="M24" s="180"/>
      <c r="N24" s="201"/>
      <c r="O24" s="179"/>
      <c r="P24" s="180"/>
    </row>
    <row r="25" spans="1:16" ht="15.75">
      <c r="A25" s="187" t="s">
        <v>48</v>
      </c>
      <c r="B25" s="194">
        <f t="shared" si="0"/>
        <v>23330</v>
      </c>
      <c r="C25" s="194"/>
      <c r="D25" s="195"/>
      <c r="E25" s="196">
        <v>21488</v>
      </c>
      <c r="F25" s="181"/>
      <c r="G25" s="197"/>
      <c r="H25" s="178">
        <v>1842</v>
      </c>
      <c r="I25" s="179"/>
      <c r="J25" s="197"/>
      <c r="K25" s="200"/>
      <c r="L25" s="180"/>
      <c r="M25" s="197"/>
      <c r="N25" s="201"/>
      <c r="O25" s="179"/>
      <c r="P25" s="180"/>
    </row>
    <row r="26" spans="1:16" ht="15.75">
      <c r="A26" s="202" t="s">
        <v>79</v>
      </c>
      <c r="B26" s="203">
        <f>SUM(E26,H26,K26)</f>
        <v>267521</v>
      </c>
      <c r="C26" s="203">
        <f>SUM(C6:C25)</f>
        <v>8078</v>
      </c>
      <c r="D26" s="204">
        <f>C26/B26*100</f>
        <v>3.0195760332833683</v>
      </c>
      <c r="E26" s="205">
        <f>SUM(E5:E25)</f>
        <v>240184</v>
      </c>
      <c r="F26" s="206">
        <f>SUM(F6:F25)</f>
        <v>3676</v>
      </c>
      <c r="G26" s="207">
        <f>F26/E26*100</f>
        <v>1.530493288478833</v>
      </c>
      <c r="H26" s="206">
        <f>SUM(H5:H25)</f>
        <v>27257</v>
      </c>
      <c r="I26" s="206">
        <f>SUM(I6:I25)</f>
        <v>4402</v>
      </c>
      <c r="J26" s="207">
        <f>I26/H26*100</f>
        <v>16.149979821697176</v>
      </c>
      <c r="K26" s="205">
        <f>SUM(K5:K25)</f>
        <v>80</v>
      </c>
      <c r="L26" s="206"/>
      <c r="M26" s="208"/>
      <c r="N26" s="209">
        <f>SUM(N5:N25)</f>
        <v>6502</v>
      </c>
      <c r="O26" s="206">
        <f>SUM(O5:O25)</f>
        <v>1520</v>
      </c>
      <c r="P26" s="210">
        <f>O26/N26*100</f>
        <v>23.37742233159028</v>
      </c>
    </row>
    <row r="27" spans="1:16" ht="15.75">
      <c r="A27" s="211" t="s">
        <v>50</v>
      </c>
      <c r="B27" s="212">
        <v>267810</v>
      </c>
      <c r="C27" s="212">
        <v>11320</v>
      </c>
      <c r="D27" s="195">
        <v>4.22687726373175</v>
      </c>
      <c r="E27" s="213">
        <v>240426</v>
      </c>
      <c r="F27" s="213">
        <v>4125</v>
      </c>
      <c r="G27" s="197">
        <v>1.7157046242918819</v>
      </c>
      <c r="H27" s="213">
        <v>26904</v>
      </c>
      <c r="I27" s="213">
        <v>7165</v>
      </c>
      <c r="J27" s="180">
        <v>26.631727624145107</v>
      </c>
      <c r="K27" s="214">
        <v>480</v>
      </c>
      <c r="L27" s="214">
        <v>30</v>
      </c>
      <c r="M27" s="214">
        <v>6.25</v>
      </c>
      <c r="N27" s="215">
        <v>7756</v>
      </c>
      <c r="O27" s="213">
        <v>543</v>
      </c>
      <c r="P27" s="180">
        <v>7.001031459515214</v>
      </c>
    </row>
  </sheetData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1.1811023622047245" right="0.3937007874015748" top="0.5905511811023623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SheetLayoutView="100" zoomScalePageLayoutView="0" workbookViewId="0" topLeftCell="A1">
      <selection activeCell="G27" sqref="G27"/>
    </sheetView>
  </sheetViews>
  <sheetFormatPr defaultColWidth="9.00390625" defaultRowHeight="12.75"/>
  <cols>
    <col min="1" max="1" width="23.875" style="0" customWidth="1"/>
    <col min="2" max="2" width="9.25390625" style="0" customWidth="1"/>
    <col min="3" max="3" width="11.125" style="0" customWidth="1"/>
    <col min="4" max="4" width="10.125" style="0" customWidth="1"/>
    <col min="5" max="5" width="6.125" style="0" customWidth="1"/>
    <col min="7" max="7" width="10.625" style="0" customWidth="1"/>
    <col min="8" max="8" width="9.625" style="0" customWidth="1"/>
    <col min="9" max="9" width="6.125" style="0" customWidth="1"/>
    <col min="11" max="11" width="11.25390625" style="0" customWidth="1"/>
    <col min="13" max="13" width="6.00390625" style="0" customWidth="1"/>
  </cols>
  <sheetData>
    <row r="1" spans="1:13" ht="18.75" customHeight="1">
      <c r="A1" s="249" t="s">
        <v>70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50">
        <v>42969</v>
      </c>
      <c r="M1" s="250"/>
    </row>
    <row r="2" spans="1:9" ht="18.75" customHeight="1">
      <c r="A2" s="1"/>
      <c r="F2" s="251"/>
      <c r="G2" s="251"/>
      <c r="H2" s="251"/>
      <c r="I2" s="251"/>
    </row>
    <row r="3" spans="1:13" ht="18.75" customHeight="1">
      <c r="A3" s="252" t="s">
        <v>71</v>
      </c>
      <c r="B3" s="252" t="s">
        <v>72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18.75" customHeight="1">
      <c r="A4" s="252"/>
      <c r="B4" s="252" t="s">
        <v>73</v>
      </c>
      <c r="C4" s="252"/>
      <c r="D4" s="252"/>
      <c r="E4" s="252"/>
      <c r="F4" s="252" t="s">
        <v>74</v>
      </c>
      <c r="G4" s="252"/>
      <c r="H4" s="252"/>
      <c r="I4" s="252"/>
      <c r="J4" s="252" t="s">
        <v>75</v>
      </c>
      <c r="K4" s="252"/>
      <c r="L4" s="252"/>
      <c r="M4" s="252"/>
    </row>
    <row r="5" spans="1:13" ht="18.75">
      <c r="A5" s="252"/>
      <c r="B5" s="3" t="s">
        <v>76</v>
      </c>
      <c r="C5" s="3" t="s">
        <v>77</v>
      </c>
      <c r="D5" s="3" t="s">
        <v>78</v>
      </c>
      <c r="E5" s="3" t="s">
        <v>18</v>
      </c>
      <c r="F5" s="3" t="s">
        <v>76</v>
      </c>
      <c r="G5" s="3" t="s">
        <v>77</v>
      </c>
      <c r="H5" s="3" t="s">
        <v>78</v>
      </c>
      <c r="I5" s="3" t="s">
        <v>18</v>
      </c>
      <c r="J5" s="3" t="s">
        <v>76</v>
      </c>
      <c r="K5" s="3" t="s">
        <v>77</v>
      </c>
      <c r="L5" s="3" t="s">
        <v>78</v>
      </c>
      <c r="M5" s="3" t="s">
        <v>18</v>
      </c>
    </row>
    <row r="6" spans="1:13" ht="18.75">
      <c r="A6" s="4" t="s">
        <v>28</v>
      </c>
      <c r="B6" s="5">
        <v>469</v>
      </c>
      <c r="C6" s="5">
        <v>469</v>
      </c>
      <c r="D6" s="5">
        <v>469</v>
      </c>
      <c r="E6" s="6">
        <f aca="true" t="shared" si="0" ref="E6:E26">D6/B6*100</f>
        <v>100</v>
      </c>
      <c r="F6" s="6"/>
      <c r="G6" s="6"/>
      <c r="H6" s="6"/>
      <c r="I6" s="6"/>
      <c r="J6" s="6"/>
      <c r="K6" s="6"/>
      <c r="L6" s="6"/>
      <c r="M6" s="6"/>
    </row>
    <row r="7" spans="1:13" ht="18.75">
      <c r="A7" s="183" t="s">
        <v>29</v>
      </c>
      <c r="B7" s="7">
        <v>5955</v>
      </c>
      <c r="C7" s="5">
        <v>5955</v>
      </c>
      <c r="D7" s="5">
        <v>5955</v>
      </c>
      <c r="E7" s="6">
        <f t="shared" si="0"/>
        <v>100</v>
      </c>
      <c r="F7" s="8">
        <v>4499</v>
      </c>
      <c r="G7" s="6">
        <v>4499</v>
      </c>
      <c r="H7" s="6">
        <v>4499</v>
      </c>
      <c r="I7" s="6">
        <f aca="true" t="shared" si="1" ref="I7:I22">H7/F7*100</f>
        <v>100</v>
      </c>
      <c r="J7" s="8">
        <v>404</v>
      </c>
      <c r="K7" s="6">
        <v>365</v>
      </c>
      <c r="L7" s="6">
        <v>365</v>
      </c>
      <c r="M7" s="6">
        <f>L7/J7*100</f>
        <v>90.34653465346535</v>
      </c>
    </row>
    <row r="8" spans="1:13" ht="18.75">
      <c r="A8" s="4" t="s">
        <v>30</v>
      </c>
      <c r="B8" s="7">
        <v>5042</v>
      </c>
      <c r="C8" s="5">
        <v>5042</v>
      </c>
      <c r="D8" s="5">
        <v>5042</v>
      </c>
      <c r="E8" s="6">
        <f t="shared" si="0"/>
        <v>100</v>
      </c>
      <c r="F8" s="8">
        <v>3022</v>
      </c>
      <c r="G8" s="6">
        <v>3022</v>
      </c>
      <c r="H8" s="6">
        <v>3022</v>
      </c>
      <c r="I8" s="6">
        <f t="shared" si="1"/>
        <v>100</v>
      </c>
      <c r="J8" s="8"/>
      <c r="K8" s="6"/>
      <c r="L8" s="6"/>
      <c r="M8" s="6"/>
    </row>
    <row r="9" spans="1:13" ht="18.75">
      <c r="A9" s="4" t="s">
        <v>31</v>
      </c>
      <c r="B9" s="7">
        <v>3723</v>
      </c>
      <c r="C9" s="5">
        <v>3723</v>
      </c>
      <c r="D9" s="5">
        <v>3723</v>
      </c>
      <c r="E9" s="6">
        <f t="shared" si="0"/>
        <v>100</v>
      </c>
      <c r="F9" s="8">
        <v>2482</v>
      </c>
      <c r="G9" s="6">
        <v>2482</v>
      </c>
      <c r="H9" s="6">
        <v>2482</v>
      </c>
      <c r="I9" s="6">
        <f t="shared" si="1"/>
        <v>100</v>
      </c>
      <c r="J9" s="8"/>
      <c r="K9" s="6"/>
      <c r="L9" s="6"/>
      <c r="M9" s="6"/>
    </row>
    <row r="10" spans="1:13" ht="18.75">
      <c r="A10" s="4" t="s">
        <v>32</v>
      </c>
      <c r="B10" s="7">
        <v>2759</v>
      </c>
      <c r="C10" s="5">
        <v>2759</v>
      </c>
      <c r="D10" s="5">
        <v>2759</v>
      </c>
      <c r="E10" s="6">
        <f t="shared" si="0"/>
        <v>100</v>
      </c>
      <c r="F10" s="8">
        <v>185</v>
      </c>
      <c r="G10" s="6">
        <v>185</v>
      </c>
      <c r="H10" s="6">
        <v>185</v>
      </c>
      <c r="I10" s="6">
        <f t="shared" si="1"/>
        <v>100</v>
      </c>
      <c r="J10" s="8"/>
      <c r="K10" s="6"/>
      <c r="L10" s="6"/>
      <c r="M10" s="6"/>
    </row>
    <row r="11" spans="1:13" ht="18.75">
      <c r="A11" s="183" t="s">
        <v>33</v>
      </c>
      <c r="B11" s="7">
        <v>3383</v>
      </c>
      <c r="C11" s="5">
        <v>3383</v>
      </c>
      <c r="D11" s="5">
        <v>3383</v>
      </c>
      <c r="E11" s="6">
        <f t="shared" si="0"/>
        <v>100</v>
      </c>
      <c r="F11" s="8">
        <v>6286</v>
      </c>
      <c r="G11" s="6">
        <v>6286</v>
      </c>
      <c r="H11" s="6">
        <v>6286</v>
      </c>
      <c r="I11" s="6">
        <f t="shared" si="1"/>
        <v>100</v>
      </c>
      <c r="J11" s="8"/>
      <c r="K11" s="6"/>
      <c r="L11" s="6"/>
      <c r="M11" s="6"/>
    </row>
    <row r="12" spans="1:13" ht="18.75">
      <c r="A12" s="183" t="s">
        <v>34</v>
      </c>
      <c r="B12" s="7">
        <v>4080</v>
      </c>
      <c r="C12" s="5">
        <v>4080</v>
      </c>
      <c r="D12" s="5">
        <v>4080</v>
      </c>
      <c r="E12" s="6">
        <f t="shared" si="0"/>
        <v>100</v>
      </c>
      <c r="F12" s="8">
        <v>2472</v>
      </c>
      <c r="G12" s="6">
        <v>2300</v>
      </c>
      <c r="H12" s="6">
        <v>2300</v>
      </c>
      <c r="I12" s="6">
        <f t="shared" si="1"/>
        <v>93.042071197411</v>
      </c>
      <c r="J12" s="8"/>
      <c r="K12" s="6"/>
      <c r="L12" s="6"/>
      <c r="M12" s="6"/>
    </row>
    <row r="13" spans="1:13" ht="18.75">
      <c r="A13" s="4" t="s">
        <v>35</v>
      </c>
      <c r="B13" s="7">
        <v>4397</v>
      </c>
      <c r="C13" s="5">
        <v>4397</v>
      </c>
      <c r="D13" s="5">
        <v>4397</v>
      </c>
      <c r="E13" s="6">
        <f t="shared" si="0"/>
        <v>100</v>
      </c>
      <c r="F13" s="8">
        <v>10375</v>
      </c>
      <c r="G13" s="6">
        <v>4206</v>
      </c>
      <c r="H13" s="6">
        <v>4206</v>
      </c>
      <c r="I13" s="6">
        <f t="shared" si="1"/>
        <v>40.53975903614458</v>
      </c>
      <c r="J13" s="8"/>
      <c r="K13" s="6"/>
      <c r="L13" s="6"/>
      <c r="M13" s="6"/>
    </row>
    <row r="14" spans="1:13" ht="18.75">
      <c r="A14" s="4" t="s">
        <v>36</v>
      </c>
      <c r="B14" s="7">
        <v>2564</v>
      </c>
      <c r="C14" s="5">
        <v>2564</v>
      </c>
      <c r="D14" s="5">
        <v>2564</v>
      </c>
      <c r="E14" s="6">
        <f t="shared" si="0"/>
        <v>100</v>
      </c>
      <c r="F14" s="8">
        <v>1394</v>
      </c>
      <c r="G14" s="6">
        <v>1394</v>
      </c>
      <c r="H14" s="6">
        <v>1394</v>
      </c>
      <c r="I14" s="6">
        <f t="shared" si="1"/>
        <v>100</v>
      </c>
      <c r="J14" s="8"/>
      <c r="K14" s="6"/>
      <c r="L14" s="6"/>
      <c r="M14" s="6"/>
    </row>
    <row r="15" spans="1:13" ht="18.75">
      <c r="A15" s="4" t="s">
        <v>37</v>
      </c>
      <c r="B15" s="7">
        <v>484</v>
      </c>
      <c r="C15" s="5">
        <v>484</v>
      </c>
      <c r="D15" s="5">
        <v>484</v>
      </c>
      <c r="E15" s="6">
        <f t="shared" si="0"/>
        <v>100</v>
      </c>
      <c r="F15" s="8">
        <v>961</v>
      </c>
      <c r="G15" s="6">
        <v>961</v>
      </c>
      <c r="H15" s="6">
        <v>961</v>
      </c>
      <c r="I15" s="6">
        <f t="shared" si="1"/>
        <v>100</v>
      </c>
      <c r="J15" s="8"/>
      <c r="K15" s="6"/>
      <c r="L15" s="6"/>
      <c r="M15" s="6"/>
    </row>
    <row r="16" spans="1:13" ht="18.75">
      <c r="A16" s="4" t="s">
        <v>38</v>
      </c>
      <c r="B16" s="7">
        <v>3067</v>
      </c>
      <c r="C16" s="5">
        <v>3067</v>
      </c>
      <c r="D16" s="5">
        <v>3067</v>
      </c>
      <c r="E16" s="6">
        <f t="shared" si="0"/>
        <v>100</v>
      </c>
      <c r="F16" s="8">
        <v>1386</v>
      </c>
      <c r="G16" s="6">
        <v>1386</v>
      </c>
      <c r="H16" s="6">
        <v>1386</v>
      </c>
      <c r="I16" s="6">
        <f t="shared" si="1"/>
        <v>100</v>
      </c>
      <c r="J16" s="8"/>
      <c r="K16" s="6"/>
      <c r="L16" s="6"/>
      <c r="M16" s="6"/>
    </row>
    <row r="17" spans="1:13" ht="18.75">
      <c r="A17" s="4" t="s">
        <v>39</v>
      </c>
      <c r="B17" s="7">
        <v>1581</v>
      </c>
      <c r="C17" s="5">
        <v>1581</v>
      </c>
      <c r="D17" s="5">
        <v>1581</v>
      </c>
      <c r="E17" s="6">
        <f t="shared" si="0"/>
        <v>100</v>
      </c>
      <c r="F17" s="8">
        <v>600</v>
      </c>
      <c r="G17" s="6">
        <v>600</v>
      </c>
      <c r="H17" s="6">
        <v>600</v>
      </c>
      <c r="I17" s="6">
        <f t="shared" si="1"/>
        <v>100</v>
      </c>
      <c r="J17" s="8"/>
      <c r="K17" s="6"/>
      <c r="L17" s="6"/>
      <c r="M17" s="6"/>
    </row>
    <row r="18" spans="1:13" ht="18.75">
      <c r="A18" s="4" t="s">
        <v>40</v>
      </c>
      <c r="B18" s="7">
        <v>3570</v>
      </c>
      <c r="C18" s="5">
        <v>3570</v>
      </c>
      <c r="D18" s="5">
        <v>3570</v>
      </c>
      <c r="E18" s="6">
        <f t="shared" si="0"/>
        <v>100</v>
      </c>
      <c r="F18" s="8">
        <v>1662</v>
      </c>
      <c r="G18" s="6">
        <v>1662</v>
      </c>
      <c r="H18" s="6">
        <v>1662</v>
      </c>
      <c r="I18" s="6">
        <f t="shared" si="1"/>
        <v>100</v>
      </c>
      <c r="J18" s="8"/>
      <c r="K18" s="6"/>
      <c r="L18" s="6"/>
      <c r="M18" s="6"/>
    </row>
    <row r="19" spans="1:13" ht="18.75">
      <c r="A19" s="4" t="s">
        <v>41</v>
      </c>
      <c r="B19" s="7">
        <v>1603</v>
      </c>
      <c r="C19" s="5">
        <v>1603</v>
      </c>
      <c r="D19" s="5">
        <v>1603</v>
      </c>
      <c r="E19" s="6">
        <f t="shared" si="0"/>
        <v>100</v>
      </c>
      <c r="F19" s="8">
        <v>1816</v>
      </c>
      <c r="G19" s="6">
        <v>1816</v>
      </c>
      <c r="H19" s="6">
        <v>1816</v>
      </c>
      <c r="I19" s="6">
        <f t="shared" si="1"/>
        <v>100</v>
      </c>
      <c r="J19" s="8"/>
      <c r="K19" s="6"/>
      <c r="L19" s="6"/>
      <c r="M19" s="6"/>
    </row>
    <row r="20" spans="1:13" ht="18.75">
      <c r="A20" s="4" t="s">
        <v>42</v>
      </c>
      <c r="B20" s="7">
        <v>3124</v>
      </c>
      <c r="C20" s="5">
        <v>3124</v>
      </c>
      <c r="D20" s="5">
        <v>3124</v>
      </c>
      <c r="E20" s="6">
        <f t="shared" si="0"/>
        <v>100</v>
      </c>
      <c r="F20" s="8">
        <v>3555</v>
      </c>
      <c r="G20" s="6">
        <v>3555</v>
      </c>
      <c r="H20" s="6">
        <v>3555</v>
      </c>
      <c r="I20" s="6">
        <f t="shared" si="1"/>
        <v>100</v>
      </c>
      <c r="J20" s="8"/>
      <c r="K20" s="6"/>
      <c r="L20" s="6"/>
      <c r="M20" s="6"/>
    </row>
    <row r="21" spans="1:13" ht="18.75">
      <c r="A21" s="4" t="s">
        <v>43</v>
      </c>
      <c r="B21" s="7">
        <v>1751</v>
      </c>
      <c r="C21" s="5">
        <v>1751</v>
      </c>
      <c r="D21" s="5">
        <v>1751</v>
      </c>
      <c r="E21" s="6">
        <f t="shared" si="0"/>
        <v>100</v>
      </c>
      <c r="F21" s="8">
        <v>4172</v>
      </c>
      <c r="G21" s="6">
        <v>3740</v>
      </c>
      <c r="H21" s="6">
        <v>3740</v>
      </c>
      <c r="I21" s="6">
        <f t="shared" si="1"/>
        <v>89.64525407478428</v>
      </c>
      <c r="J21" s="8"/>
      <c r="K21" s="6"/>
      <c r="L21" s="6"/>
      <c r="M21" s="6"/>
    </row>
    <row r="22" spans="1:13" ht="18.75">
      <c r="A22" s="4" t="s">
        <v>44</v>
      </c>
      <c r="B22" s="7">
        <v>2841</v>
      </c>
      <c r="C22" s="5">
        <v>2841</v>
      </c>
      <c r="D22" s="5">
        <v>2841</v>
      </c>
      <c r="E22" s="6">
        <f t="shared" si="0"/>
        <v>100</v>
      </c>
      <c r="F22" s="8">
        <v>3098</v>
      </c>
      <c r="G22" s="6">
        <v>3098</v>
      </c>
      <c r="H22" s="6">
        <v>3098</v>
      </c>
      <c r="I22" s="6">
        <f t="shared" si="1"/>
        <v>100</v>
      </c>
      <c r="J22" s="8"/>
      <c r="K22" s="6"/>
      <c r="L22" s="6"/>
      <c r="M22" s="6"/>
    </row>
    <row r="23" spans="1:13" ht="18.75">
      <c r="A23" s="4" t="s">
        <v>45</v>
      </c>
      <c r="B23" s="7">
        <v>3326</v>
      </c>
      <c r="C23" s="5">
        <v>3326</v>
      </c>
      <c r="D23" s="5">
        <v>3326</v>
      </c>
      <c r="E23" s="6">
        <f t="shared" si="0"/>
        <v>100</v>
      </c>
      <c r="F23" s="8">
        <v>1121</v>
      </c>
      <c r="G23" s="6">
        <v>1121</v>
      </c>
      <c r="H23" s="6">
        <v>1121</v>
      </c>
      <c r="I23" s="6">
        <f>H23/F23*100</f>
        <v>100</v>
      </c>
      <c r="J23" s="8"/>
      <c r="K23" s="6"/>
      <c r="L23" s="6"/>
      <c r="M23" s="6"/>
    </row>
    <row r="24" spans="1:13" ht="18.75">
      <c r="A24" s="4" t="s">
        <v>46</v>
      </c>
      <c r="B24" s="7">
        <v>5716</v>
      </c>
      <c r="C24" s="5">
        <v>5716</v>
      </c>
      <c r="D24" s="5">
        <v>5716</v>
      </c>
      <c r="E24" s="6">
        <f t="shared" si="0"/>
        <v>100</v>
      </c>
      <c r="F24" s="8">
        <v>2025</v>
      </c>
      <c r="G24" s="6">
        <v>2025</v>
      </c>
      <c r="H24" s="6">
        <v>2025</v>
      </c>
      <c r="I24" s="6">
        <f>H24/F24*100</f>
        <v>100</v>
      </c>
      <c r="J24" s="8"/>
      <c r="K24" s="6"/>
      <c r="L24" s="6"/>
      <c r="M24" s="6"/>
    </row>
    <row r="25" spans="1:13" ht="18.75">
      <c r="A25" s="9" t="s">
        <v>47</v>
      </c>
      <c r="B25" s="10">
        <v>3818</v>
      </c>
      <c r="C25" s="11">
        <v>3818</v>
      </c>
      <c r="D25" s="11">
        <v>3818</v>
      </c>
      <c r="E25" s="12">
        <f t="shared" si="0"/>
        <v>100</v>
      </c>
      <c r="F25" s="13">
        <v>1570</v>
      </c>
      <c r="G25" s="12">
        <v>1570</v>
      </c>
      <c r="H25" s="12">
        <v>1570</v>
      </c>
      <c r="I25" s="6">
        <f>H25/F25*100</f>
        <v>100</v>
      </c>
      <c r="J25" s="8"/>
      <c r="K25" s="6"/>
      <c r="L25" s="6"/>
      <c r="M25" s="6"/>
    </row>
    <row r="26" spans="1:13" ht="18.75">
      <c r="A26" s="4" t="s">
        <v>48</v>
      </c>
      <c r="B26" s="7">
        <v>4379</v>
      </c>
      <c r="C26" s="5">
        <v>4379</v>
      </c>
      <c r="D26" s="5">
        <v>4379</v>
      </c>
      <c r="E26" s="6">
        <f t="shared" si="0"/>
        <v>100</v>
      </c>
      <c r="F26" s="8">
        <v>4115</v>
      </c>
      <c r="G26" s="6">
        <v>3163</v>
      </c>
      <c r="H26" s="6">
        <v>3163</v>
      </c>
      <c r="I26" s="6">
        <f>H26/F26*100</f>
        <v>76.86512758201701</v>
      </c>
      <c r="J26" s="8">
        <v>803</v>
      </c>
      <c r="K26" s="6"/>
      <c r="L26" s="6"/>
      <c r="M26" s="6"/>
    </row>
    <row r="27" spans="1:13" ht="18.75">
      <c r="A27" s="14" t="s">
        <v>79</v>
      </c>
      <c r="B27" s="14">
        <f>SUM(B6:B26)</f>
        <v>67632</v>
      </c>
      <c r="C27" s="14">
        <f>SUM(C6:C26)</f>
        <v>67632</v>
      </c>
      <c r="D27" s="14">
        <f>SUM(D6:D26)</f>
        <v>67632</v>
      </c>
      <c r="E27" s="15">
        <f>D27/B27*100</f>
        <v>100</v>
      </c>
      <c r="F27" s="15">
        <f>SUM(F6:F26)</f>
        <v>56796</v>
      </c>
      <c r="G27" s="15">
        <f>SUM(G6:G26)</f>
        <v>49071</v>
      </c>
      <c r="H27" s="15">
        <f>SUM(H6:H26)</f>
        <v>49071</v>
      </c>
      <c r="I27" s="16">
        <f>H27/F27*100</f>
        <v>86.39869004859497</v>
      </c>
      <c r="J27" s="15">
        <f>SUM(J6:J26)</f>
        <v>1207</v>
      </c>
      <c r="K27" s="15">
        <f>SUM(K6:K26)</f>
        <v>365</v>
      </c>
      <c r="L27" s="15">
        <f>SUM(L6:L26)</f>
        <v>365</v>
      </c>
      <c r="M27" s="16">
        <f>L27/J27*100</f>
        <v>30.24026512013256</v>
      </c>
    </row>
  </sheetData>
  <sheetProtection selectLockedCells="1" selectUnlockedCells="1"/>
  <mergeCells count="8">
    <mergeCell ref="A1:K1"/>
    <mergeCell ref="L1:M1"/>
    <mergeCell ref="F2:I2"/>
    <mergeCell ref="A3:A5"/>
    <mergeCell ref="B3:M3"/>
    <mergeCell ref="B4:E4"/>
    <mergeCell ref="F4:I4"/>
    <mergeCell ref="J4:M4"/>
  </mergeCells>
  <printOptions/>
  <pageMargins left="1.18125" right="0.39375" top="0.39375" bottom="0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28"/>
  <sheetViews>
    <sheetView view="pageBreakPreview" zoomScaleSheetLayoutView="100" zoomScalePageLayoutView="0" workbookViewId="0" topLeftCell="F1">
      <selection activeCell="T27" sqref="T27"/>
    </sheetView>
  </sheetViews>
  <sheetFormatPr defaultColWidth="9.00390625" defaultRowHeight="12.75"/>
  <cols>
    <col min="1" max="1" width="20.125" style="0" customWidth="1"/>
    <col min="2" max="2" width="12.00390625" style="0" customWidth="1"/>
    <col min="3" max="3" width="12.125" style="0" customWidth="1"/>
    <col min="4" max="4" width="11.125" style="0" customWidth="1"/>
    <col min="5" max="5" width="11.00390625" style="0" customWidth="1"/>
    <col min="6" max="6" width="8.625" style="0" customWidth="1"/>
    <col min="7" max="7" width="10.75390625" style="0" customWidth="1"/>
    <col min="8" max="9" width="10.875" style="0" customWidth="1"/>
    <col min="10" max="10" width="12.25390625" style="0" customWidth="1"/>
    <col min="11" max="11" width="9.75390625" style="0" customWidth="1"/>
    <col min="12" max="12" width="11.375" style="0" customWidth="1"/>
    <col min="13" max="13" width="13.75390625" style="0" customWidth="1"/>
    <col min="14" max="14" width="10.875" style="0" customWidth="1"/>
    <col min="15" max="15" width="12.125" style="0" customWidth="1"/>
    <col min="16" max="16" width="8.625" style="0" customWidth="1"/>
    <col min="17" max="17" width="11.75390625" style="0" customWidth="1"/>
    <col min="18" max="18" width="12.125" style="0" customWidth="1"/>
    <col min="19" max="19" width="11.625" style="0" customWidth="1"/>
    <col min="20" max="20" width="11.00390625" style="0" customWidth="1"/>
    <col min="21" max="21" width="4.375" style="0" bestFit="1" customWidth="1"/>
  </cols>
  <sheetData>
    <row r="2" spans="1:21" ht="44.25" customHeight="1">
      <c r="A2" s="35"/>
      <c r="B2" s="256" t="s">
        <v>88</v>
      </c>
      <c r="C2" s="256"/>
      <c r="D2" s="256"/>
      <c r="E2" s="256"/>
      <c r="F2" s="256"/>
      <c r="G2" s="256"/>
      <c r="H2" s="256"/>
      <c r="I2" s="256"/>
      <c r="J2" s="256"/>
      <c r="K2" s="256"/>
      <c r="L2" s="17"/>
      <c r="M2" s="17"/>
      <c r="N2" s="17"/>
      <c r="O2" s="18"/>
      <c r="P2" s="18"/>
      <c r="Q2" s="17"/>
      <c r="R2" s="17"/>
      <c r="S2" s="17"/>
      <c r="T2" s="17"/>
      <c r="U2" s="17"/>
    </row>
    <row r="3" spans="1:21" ht="15.75" customHeight="1">
      <c r="A3" s="19"/>
      <c r="B3" s="19"/>
      <c r="C3" s="19"/>
      <c r="D3" s="19"/>
      <c r="E3" s="19"/>
      <c r="F3" s="19"/>
      <c r="G3" s="19"/>
      <c r="H3" s="19"/>
      <c r="I3" s="20"/>
      <c r="J3" s="254">
        <v>42969</v>
      </c>
      <c r="K3" s="254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5.75" customHeight="1">
      <c r="A4" s="255" t="s">
        <v>0</v>
      </c>
      <c r="B4" s="255" t="s">
        <v>80</v>
      </c>
      <c r="C4" s="255"/>
      <c r="D4" s="255"/>
      <c r="E4" s="255"/>
      <c r="F4" s="255"/>
      <c r="G4" s="253" t="s">
        <v>81</v>
      </c>
      <c r="H4" s="253"/>
      <c r="I4" s="253"/>
      <c r="J4" s="253"/>
      <c r="K4" s="253"/>
      <c r="L4" s="253" t="s">
        <v>82</v>
      </c>
      <c r="M4" s="253"/>
      <c r="N4" s="253"/>
      <c r="O4" s="253"/>
      <c r="P4" s="253"/>
      <c r="Q4" s="253" t="s">
        <v>83</v>
      </c>
      <c r="R4" s="253"/>
      <c r="S4" s="253"/>
      <c r="T4" s="253"/>
      <c r="U4" s="253"/>
    </row>
    <row r="5" spans="1:21" ht="31.5">
      <c r="A5" s="255"/>
      <c r="B5" s="21" t="s">
        <v>84</v>
      </c>
      <c r="C5" s="21" t="s">
        <v>85</v>
      </c>
      <c r="D5" s="21" t="s">
        <v>86</v>
      </c>
      <c r="E5" s="22" t="s">
        <v>87</v>
      </c>
      <c r="F5" s="23" t="s">
        <v>18</v>
      </c>
      <c r="G5" s="21" t="s">
        <v>84</v>
      </c>
      <c r="H5" s="22" t="s">
        <v>85</v>
      </c>
      <c r="I5" s="21" t="s">
        <v>86</v>
      </c>
      <c r="J5" s="22" t="s">
        <v>87</v>
      </c>
      <c r="K5" s="23" t="s">
        <v>18</v>
      </c>
      <c r="L5" s="21" t="s">
        <v>84</v>
      </c>
      <c r="M5" s="22" t="s">
        <v>85</v>
      </c>
      <c r="N5" s="21" t="s">
        <v>86</v>
      </c>
      <c r="O5" s="22" t="s">
        <v>87</v>
      </c>
      <c r="P5" s="23" t="s">
        <v>18</v>
      </c>
      <c r="Q5" s="21" t="s">
        <v>84</v>
      </c>
      <c r="R5" s="22" t="s">
        <v>85</v>
      </c>
      <c r="S5" s="21" t="s">
        <v>86</v>
      </c>
      <c r="T5" s="21" t="s">
        <v>87</v>
      </c>
      <c r="U5" s="23" t="s">
        <v>18</v>
      </c>
    </row>
    <row r="6" spans="1:21" ht="15.75">
      <c r="A6" s="24" t="s">
        <v>28</v>
      </c>
      <c r="B6" s="25">
        <v>465</v>
      </c>
      <c r="C6" s="26">
        <v>9</v>
      </c>
      <c r="D6" s="27">
        <v>519</v>
      </c>
      <c r="E6" s="27">
        <f>C6+D6</f>
        <v>528</v>
      </c>
      <c r="F6" s="26">
        <f>E6/B6*100</f>
        <v>113.54838709677419</v>
      </c>
      <c r="G6" s="28"/>
      <c r="H6" s="27"/>
      <c r="I6" s="29"/>
      <c r="J6" s="27"/>
      <c r="K6" s="26"/>
      <c r="L6" s="28"/>
      <c r="M6" s="27"/>
      <c r="N6" s="29"/>
      <c r="O6" s="27"/>
      <c r="P6" s="27"/>
      <c r="Q6" s="25"/>
      <c r="R6" s="27"/>
      <c r="S6" s="29"/>
      <c r="T6" s="27"/>
      <c r="U6" s="27"/>
    </row>
    <row r="7" spans="1:21" ht="15.75">
      <c r="A7" s="184" t="s">
        <v>29</v>
      </c>
      <c r="B7" s="25">
        <v>3000</v>
      </c>
      <c r="C7" s="26">
        <v>0.5</v>
      </c>
      <c r="D7" s="29">
        <v>3753</v>
      </c>
      <c r="E7" s="27">
        <f aca="true" t="shared" si="0" ref="E7:E26">C7+D7</f>
        <v>3753.5</v>
      </c>
      <c r="F7" s="26">
        <f aca="true" t="shared" si="1" ref="F7:F26">(E7*100)/B7</f>
        <v>125.11666666666666</v>
      </c>
      <c r="G7" s="28">
        <v>3000</v>
      </c>
      <c r="H7" s="26">
        <v>0.4</v>
      </c>
      <c r="I7" s="29">
        <v>2291</v>
      </c>
      <c r="J7" s="27">
        <f aca="true" t="shared" si="2" ref="J7:J27">SUM(H7,I7)</f>
        <v>2291.4</v>
      </c>
      <c r="K7" s="26">
        <f aca="true" t="shared" si="3" ref="K7:K22">(J7*100)/G7</f>
        <v>76.38</v>
      </c>
      <c r="L7" s="28">
        <v>1500</v>
      </c>
      <c r="M7" s="27"/>
      <c r="N7" s="29">
        <v>1480</v>
      </c>
      <c r="O7" s="27"/>
      <c r="P7" s="27"/>
      <c r="Q7" s="25">
        <v>5000</v>
      </c>
      <c r="R7" s="27"/>
      <c r="S7" s="29">
        <v>5316</v>
      </c>
      <c r="T7" s="27">
        <f aca="true" t="shared" si="4" ref="T7:T27">S7+R7</f>
        <v>5316</v>
      </c>
      <c r="U7" s="27">
        <f aca="true" t="shared" si="5" ref="U7:U26">(T7*100)/Q7</f>
        <v>106.32</v>
      </c>
    </row>
    <row r="8" spans="1:21" ht="15.75">
      <c r="A8" s="185" t="s">
        <v>30</v>
      </c>
      <c r="B8" s="25">
        <v>2350</v>
      </c>
      <c r="C8" s="26">
        <v>350</v>
      </c>
      <c r="D8" s="29">
        <v>2350</v>
      </c>
      <c r="E8" s="27">
        <f t="shared" si="0"/>
        <v>2700</v>
      </c>
      <c r="F8" s="26">
        <f t="shared" si="1"/>
        <v>114.8936170212766</v>
      </c>
      <c r="G8" s="28">
        <v>3850</v>
      </c>
      <c r="H8" s="27">
        <v>3752</v>
      </c>
      <c r="I8" s="29">
        <v>10725</v>
      </c>
      <c r="J8" s="27">
        <f t="shared" si="2"/>
        <v>14477</v>
      </c>
      <c r="K8" s="26">
        <f t="shared" si="3"/>
        <v>376.02597402597405</v>
      </c>
      <c r="L8" s="28">
        <v>2500</v>
      </c>
      <c r="M8" s="27"/>
      <c r="N8" s="29">
        <v>2000</v>
      </c>
      <c r="O8" s="27">
        <f>N8+M8</f>
        <v>2000</v>
      </c>
      <c r="P8" s="27">
        <f>(O8*100)/L8</f>
        <v>80</v>
      </c>
      <c r="Q8" s="25">
        <v>16200</v>
      </c>
      <c r="R8" s="27">
        <v>1500</v>
      </c>
      <c r="S8" s="29"/>
      <c r="T8" s="27">
        <f t="shared" si="4"/>
        <v>1500</v>
      </c>
      <c r="U8" s="27">
        <f t="shared" si="5"/>
        <v>9.25925925925926</v>
      </c>
    </row>
    <row r="9" spans="1:21" ht="15.75">
      <c r="A9" s="184" t="s">
        <v>31</v>
      </c>
      <c r="B9" s="25">
        <v>2000</v>
      </c>
      <c r="C9" s="26">
        <v>300</v>
      </c>
      <c r="D9" s="29">
        <v>3000</v>
      </c>
      <c r="E9" s="27">
        <f t="shared" si="0"/>
        <v>3300</v>
      </c>
      <c r="F9" s="26">
        <f t="shared" si="1"/>
        <v>165</v>
      </c>
      <c r="G9" s="28">
        <v>650</v>
      </c>
      <c r="H9" s="27"/>
      <c r="I9" s="29">
        <v>650</v>
      </c>
      <c r="J9" s="27">
        <f t="shared" si="2"/>
        <v>650</v>
      </c>
      <c r="K9" s="26">
        <f t="shared" si="3"/>
        <v>100</v>
      </c>
      <c r="L9" s="28">
        <v>150</v>
      </c>
      <c r="M9" s="27"/>
      <c r="N9" s="29">
        <v>60</v>
      </c>
      <c r="O9" s="27">
        <f>N9+M9</f>
        <v>60</v>
      </c>
      <c r="P9" s="27">
        <f>(O9*100)/L9</f>
        <v>40</v>
      </c>
      <c r="Q9" s="25"/>
      <c r="R9" s="27"/>
      <c r="S9" s="29"/>
      <c r="T9" s="27"/>
      <c r="U9" s="27"/>
    </row>
    <row r="10" spans="1:21" ht="15.75">
      <c r="A10" s="24" t="s">
        <v>32</v>
      </c>
      <c r="B10" s="25">
        <v>3500</v>
      </c>
      <c r="C10" s="26"/>
      <c r="D10" s="29">
        <v>3620</v>
      </c>
      <c r="E10" s="27">
        <f t="shared" si="0"/>
        <v>3620</v>
      </c>
      <c r="F10" s="26">
        <f t="shared" si="1"/>
        <v>103.42857142857143</v>
      </c>
      <c r="G10" s="28">
        <v>2500</v>
      </c>
      <c r="H10" s="27"/>
      <c r="I10" s="29">
        <v>1800</v>
      </c>
      <c r="J10" s="27">
        <f t="shared" si="2"/>
        <v>1800</v>
      </c>
      <c r="K10" s="26">
        <f t="shared" si="3"/>
        <v>72</v>
      </c>
      <c r="L10" s="28">
        <v>1400</v>
      </c>
      <c r="M10" s="27"/>
      <c r="N10" s="29"/>
      <c r="O10" s="27"/>
      <c r="P10" s="27"/>
      <c r="Q10" s="25"/>
      <c r="R10" s="27"/>
      <c r="S10" s="29"/>
      <c r="T10" s="27"/>
      <c r="U10" s="27"/>
    </row>
    <row r="11" spans="1:21" ht="15.75">
      <c r="A11" s="24" t="s">
        <v>33</v>
      </c>
      <c r="B11" s="25">
        <v>691</v>
      </c>
      <c r="C11" s="26">
        <v>65</v>
      </c>
      <c r="D11" s="29">
        <v>3346</v>
      </c>
      <c r="E11" s="27">
        <f t="shared" si="0"/>
        <v>3411</v>
      </c>
      <c r="F11" s="26">
        <f t="shared" si="1"/>
        <v>493.63241678726484</v>
      </c>
      <c r="G11" s="28">
        <v>2152</v>
      </c>
      <c r="H11" s="27">
        <v>3123</v>
      </c>
      <c r="I11" s="29">
        <v>5000</v>
      </c>
      <c r="J11" s="27">
        <f t="shared" si="2"/>
        <v>8123</v>
      </c>
      <c r="K11" s="26">
        <f t="shared" si="3"/>
        <v>377.4628252788104</v>
      </c>
      <c r="L11" s="28">
        <v>1830</v>
      </c>
      <c r="M11" s="27">
        <v>708</v>
      </c>
      <c r="N11" s="29"/>
      <c r="O11" s="27">
        <f aca="true" t="shared" si="6" ref="O11:O27">N11+M11</f>
        <v>708</v>
      </c>
      <c r="P11" s="27">
        <f aca="true" t="shared" si="7" ref="P11:P26">(O11*100)/L11</f>
        <v>38.68852459016394</v>
      </c>
      <c r="Q11" s="25">
        <v>4964</v>
      </c>
      <c r="R11" s="27">
        <v>454</v>
      </c>
      <c r="S11" s="29"/>
      <c r="T11" s="27">
        <f t="shared" si="4"/>
        <v>454</v>
      </c>
      <c r="U11" s="27">
        <f t="shared" si="5"/>
        <v>9.145850120870266</v>
      </c>
    </row>
    <row r="12" spans="1:21" ht="15.75">
      <c r="A12" s="184" t="s">
        <v>34</v>
      </c>
      <c r="B12" s="25">
        <v>1215</v>
      </c>
      <c r="C12" s="26">
        <v>212</v>
      </c>
      <c r="D12" s="29">
        <v>2090</v>
      </c>
      <c r="E12" s="27">
        <f t="shared" si="0"/>
        <v>2302</v>
      </c>
      <c r="F12" s="26">
        <f t="shared" si="1"/>
        <v>189.46502057613168</v>
      </c>
      <c r="G12" s="28">
        <v>4200</v>
      </c>
      <c r="H12" s="27">
        <v>900</v>
      </c>
      <c r="I12" s="29">
        <v>3213</v>
      </c>
      <c r="J12" s="27">
        <f t="shared" si="2"/>
        <v>4113</v>
      </c>
      <c r="K12" s="26">
        <f t="shared" si="3"/>
        <v>97.92857142857143</v>
      </c>
      <c r="L12" s="28">
        <v>1580</v>
      </c>
      <c r="M12" s="27">
        <v>69</v>
      </c>
      <c r="N12" s="29">
        <v>1000</v>
      </c>
      <c r="O12" s="27">
        <f t="shared" si="6"/>
        <v>1069</v>
      </c>
      <c r="P12" s="27">
        <f t="shared" si="7"/>
        <v>67.65822784810126</v>
      </c>
      <c r="Q12" s="25">
        <v>1830</v>
      </c>
      <c r="R12" s="27">
        <v>200</v>
      </c>
      <c r="S12" s="29"/>
      <c r="T12" s="27">
        <f t="shared" si="4"/>
        <v>200</v>
      </c>
      <c r="U12" s="27">
        <f t="shared" si="5"/>
        <v>10.92896174863388</v>
      </c>
    </row>
    <row r="13" spans="1:21" ht="15.75">
      <c r="A13" s="185" t="s">
        <v>35</v>
      </c>
      <c r="B13" s="25">
        <v>880</v>
      </c>
      <c r="C13" s="26">
        <v>60</v>
      </c>
      <c r="D13" s="29">
        <v>2215</v>
      </c>
      <c r="E13" s="27">
        <f t="shared" si="0"/>
        <v>2275</v>
      </c>
      <c r="F13" s="26">
        <f t="shared" si="1"/>
        <v>258.52272727272725</v>
      </c>
      <c r="G13" s="28">
        <v>6250</v>
      </c>
      <c r="H13" s="27">
        <v>2417</v>
      </c>
      <c r="I13" s="29">
        <v>9706</v>
      </c>
      <c r="J13" s="27">
        <f t="shared" si="2"/>
        <v>12123</v>
      </c>
      <c r="K13" s="26">
        <f t="shared" si="3"/>
        <v>193.968</v>
      </c>
      <c r="L13" s="28">
        <v>2870</v>
      </c>
      <c r="M13" s="27">
        <v>370</v>
      </c>
      <c r="N13" s="29">
        <v>1250</v>
      </c>
      <c r="O13" s="27">
        <f t="shared" si="6"/>
        <v>1620</v>
      </c>
      <c r="P13" s="27">
        <f t="shared" si="7"/>
        <v>56.44599303135889</v>
      </c>
      <c r="Q13" s="25">
        <v>39000</v>
      </c>
      <c r="R13" s="27">
        <v>16280</v>
      </c>
      <c r="S13" s="29"/>
      <c r="T13" s="27">
        <f t="shared" si="4"/>
        <v>16280</v>
      </c>
      <c r="U13" s="27">
        <f t="shared" si="5"/>
        <v>41.743589743589745</v>
      </c>
    </row>
    <row r="14" spans="1:21" ht="15.75">
      <c r="A14" s="24" t="s">
        <v>36</v>
      </c>
      <c r="B14" s="25">
        <v>1500</v>
      </c>
      <c r="C14" s="26">
        <v>2150</v>
      </c>
      <c r="D14" s="29">
        <v>3302</v>
      </c>
      <c r="E14" s="27">
        <f t="shared" si="0"/>
        <v>5452</v>
      </c>
      <c r="F14" s="26">
        <f t="shared" si="1"/>
        <v>363.46666666666664</v>
      </c>
      <c r="G14" s="28">
        <v>1801</v>
      </c>
      <c r="H14" s="27"/>
      <c r="I14" s="29"/>
      <c r="J14" s="27"/>
      <c r="K14" s="26"/>
      <c r="L14" s="28">
        <v>1440</v>
      </c>
      <c r="M14" s="27">
        <v>2070</v>
      </c>
      <c r="N14" s="29"/>
      <c r="O14" s="27">
        <f t="shared" si="6"/>
        <v>2070</v>
      </c>
      <c r="P14" s="27">
        <f t="shared" si="7"/>
        <v>143.75</v>
      </c>
      <c r="Q14" s="25">
        <v>6845</v>
      </c>
      <c r="R14" s="27"/>
      <c r="S14" s="29"/>
      <c r="T14" s="27"/>
      <c r="U14" s="27"/>
    </row>
    <row r="15" spans="1:21" ht="15.75">
      <c r="A15" s="24" t="s">
        <v>37</v>
      </c>
      <c r="B15" s="25">
        <v>1500</v>
      </c>
      <c r="C15" s="26">
        <v>40</v>
      </c>
      <c r="D15" s="29">
        <v>2037</v>
      </c>
      <c r="E15" s="27">
        <f t="shared" si="0"/>
        <v>2077</v>
      </c>
      <c r="F15" s="26">
        <f t="shared" si="1"/>
        <v>138.46666666666667</v>
      </c>
      <c r="G15" s="28">
        <v>1700</v>
      </c>
      <c r="H15" s="27"/>
      <c r="I15" s="29">
        <v>1700</v>
      </c>
      <c r="J15" s="27">
        <f t="shared" si="2"/>
        <v>1700</v>
      </c>
      <c r="K15" s="26">
        <f t="shared" si="3"/>
        <v>100</v>
      </c>
      <c r="L15" s="28">
        <v>900</v>
      </c>
      <c r="M15" s="27">
        <v>30</v>
      </c>
      <c r="N15" s="29"/>
      <c r="O15" s="27">
        <f t="shared" si="6"/>
        <v>30</v>
      </c>
      <c r="P15" s="27">
        <f t="shared" si="7"/>
        <v>3.3333333333333335</v>
      </c>
      <c r="Q15" s="25">
        <v>4800</v>
      </c>
      <c r="R15" s="27">
        <v>200</v>
      </c>
      <c r="S15" s="29"/>
      <c r="T15" s="27">
        <f t="shared" si="4"/>
        <v>200</v>
      </c>
      <c r="U15" s="27">
        <f t="shared" si="5"/>
        <v>4.166666666666667</v>
      </c>
    </row>
    <row r="16" spans="1:21" ht="15.75">
      <c r="A16" s="30" t="s">
        <v>38</v>
      </c>
      <c r="B16" s="25">
        <v>1597</v>
      </c>
      <c r="C16" s="26">
        <v>927</v>
      </c>
      <c r="D16" s="29">
        <v>2680</v>
      </c>
      <c r="E16" s="27">
        <f t="shared" si="0"/>
        <v>3607</v>
      </c>
      <c r="F16" s="26">
        <f t="shared" si="1"/>
        <v>225.86098935504072</v>
      </c>
      <c r="G16" s="28">
        <v>5200</v>
      </c>
      <c r="H16" s="27">
        <v>2100</v>
      </c>
      <c r="I16" s="29">
        <v>10800</v>
      </c>
      <c r="J16" s="27">
        <f t="shared" si="2"/>
        <v>12900</v>
      </c>
      <c r="K16" s="26">
        <f t="shared" si="3"/>
        <v>248.07692307692307</v>
      </c>
      <c r="L16" s="28">
        <v>2250</v>
      </c>
      <c r="M16" s="27">
        <v>740</v>
      </c>
      <c r="N16" s="29">
        <v>1500</v>
      </c>
      <c r="O16" s="27">
        <f t="shared" si="6"/>
        <v>2240</v>
      </c>
      <c r="P16" s="27">
        <f t="shared" si="7"/>
        <v>99.55555555555556</v>
      </c>
      <c r="Q16" s="25">
        <v>8900</v>
      </c>
      <c r="R16" s="27">
        <v>3760</v>
      </c>
      <c r="S16" s="29"/>
      <c r="T16" s="27">
        <f t="shared" si="4"/>
        <v>3760</v>
      </c>
      <c r="U16" s="27">
        <f t="shared" si="5"/>
        <v>42.247191011235955</v>
      </c>
    </row>
    <row r="17" spans="1:21" ht="15.75">
      <c r="A17" s="24" t="s">
        <v>39</v>
      </c>
      <c r="B17" s="25">
        <v>1714</v>
      </c>
      <c r="C17" s="26">
        <v>0</v>
      </c>
      <c r="D17" s="29">
        <v>2100</v>
      </c>
      <c r="E17" s="27">
        <f t="shared" si="0"/>
        <v>2100</v>
      </c>
      <c r="F17" s="26">
        <f t="shared" si="1"/>
        <v>122.52042007001167</v>
      </c>
      <c r="G17" s="28">
        <v>1195</v>
      </c>
      <c r="H17" s="27"/>
      <c r="I17" s="29">
        <v>1305</v>
      </c>
      <c r="J17" s="27">
        <f t="shared" si="2"/>
        <v>1305</v>
      </c>
      <c r="K17" s="26">
        <f t="shared" si="3"/>
        <v>109.2050209205021</v>
      </c>
      <c r="L17" s="28">
        <v>1147</v>
      </c>
      <c r="M17" s="27"/>
      <c r="N17" s="29"/>
      <c r="O17" s="27"/>
      <c r="P17" s="27"/>
      <c r="Q17" s="25">
        <v>980</v>
      </c>
      <c r="R17" s="27"/>
      <c r="S17" s="29"/>
      <c r="T17" s="27"/>
      <c r="U17" s="27"/>
    </row>
    <row r="18" spans="1:21" ht="15.75">
      <c r="A18" s="24" t="s">
        <v>40</v>
      </c>
      <c r="B18" s="25">
        <v>2690</v>
      </c>
      <c r="C18" s="26">
        <v>498.8</v>
      </c>
      <c r="D18" s="29">
        <v>3558</v>
      </c>
      <c r="E18" s="27">
        <f t="shared" si="0"/>
        <v>4056.8</v>
      </c>
      <c r="F18" s="26">
        <f t="shared" si="1"/>
        <v>150.8104089219331</v>
      </c>
      <c r="G18" s="28">
        <v>3780</v>
      </c>
      <c r="H18" s="27">
        <v>1259.7</v>
      </c>
      <c r="I18" s="29">
        <v>6162</v>
      </c>
      <c r="J18" s="27">
        <f t="shared" si="2"/>
        <v>7421.7</v>
      </c>
      <c r="K18" s="26">
        <f t="shared" si="3"/>
        <v>196.34126984126985</v>
      </c>
      <c r="L18" s="28">
        <v>3295</v>
      </c>
      <c r="M18" s="27">
        <v>300.4</v>
      </c>
      <c r="N18" s="29"/>
      <c r="O18" s="27">
        <f t="shared" si="6"/>
        <v>300.4</v>
      </c>
      <c r="P18" s="27">
        <f t="shared" si="7"/>
        <v>9.116843702579665</v>
      </c>
      <c r="Q18" s="25">
        <v>6660</v>
      </c>
      <c r="R18" s="27">
        <v>7950</v>
      </c>
      <c r="S18" s="29"/>
      <c r="T18" s="27">
        <f t="shared" si="4"/>
        <v>7950</v>
      </c>
      <c r="U18" s="27">
        <f t="shared" si="5"/>
        <v>119.36936936936937</v>
      </c>
    </row>
    <row r="19" spans="1:21" ht="15.75">
      <c r="A19" s="185" t="s">
        <v>41</v>
      </c>
      <c r="B19" s="25">
        <v>1500</v>
      </c>
      <c r="C19" s="26">
        <v>412</v>
      </c>
      <c r="D19" s="29">
        <v>2485</v>
      </c>
      <c r="E19" s="27">
        <f t="shared" si="0"/>
        <v>2897</v>
      </c>
      <c r="F19" s="26">
        <f t="shared" si="1"/>
        <v>193.13333333333333</v>
      </c>
      <c r="G19" s="28">
        <v>5500</v>
      </c>
      <c r="H19" s="27">
        <v>480</v>
      </c>
      <c r="I19" s="29">
        <v>16155</v>
      </c>
      <c r="J19" s="27">
        <f t="shared" si="2"/>
        <v>16635</v>
      </c>
      <c r="K19" s="26">
        <f t="shared" si="3"/>
        <v>302.45454545454544</v>
      </c>
      <c r="L19" s="28">
        <v>1200</v>
      </c>
      <c r="M19" s="27">
        <v>290</v>
      </c>
      <c r="N19" s="29">
        <v>1138</v>
      </c>
      <c r="O19" s="27">
        <f t="shared" si="6"/>
        <v>1428</v>
      </c>
      <c r="P19" s="27">
        <f t="shared" si="7"/>
        <v>119</v>
      </c>
      <c r="Q19" s="25">
        <v>6900</v>
      </c>
      <c r="R19" s="27">
        <v>904</v>
      </c>
      <c r="S19" s="29"/>
      <c r="T19" s="27">
        <f t="shared" si="4"/>
        <v>904</v>
      </c>
      <c r="U19" s="27">
        <f t="shared" si="5"/>
        <v>13.101449275362318</v>
      </c>
    </row>
    <row r="20" spans="1:21" ht="15.75">
      <c r="A20" s="24" t="s">
        <v>42</v>
      </c>
      <c r="B20" s="25">
        <v>2375</v>
      </c>
      <c r="C20" s="26">
        <v>310</v>
      </c>
      <c r="D20" s="29">
        <v>3196</v>
      </c>
      <c r="E20" s="27">
        <f t="shared" si="0"/>
        <v>3506</v>
      </c>
      <c r="F20" s="26">
        <f t="shared" si="1"/>
        <v>147.62105263157895</v>
      </c>
      <c r="G20" s="28">
        <v>5500</v>
      </c>
      <c r="H20" s="27">
        <v>450</v>
      </c>
      <c r="I20" s="29">
        <v>6562</v>
      </c>
      <c r="J20" s="27">
        <f t="shared" si="2"/>
        <v>7012</v>
      </c>
      <c r="K20" s="26">
        <f t="shared" si="3"/>
        <v>127.49090909090908</v>
      </c>
      <c r="L20" s="28">
        <v>2900</v>
      </c>
      <c r="M20" s="27">
        <v>130</v>
      </c>
      <c r="N20" s="29"/>
      <c r="O20" s="27">
        <f t="shared" si="6"/>
        <v>130</v>
      </c>
      <c r="P20" s="27">
        <f t="shared" si="7"/>
        <v>4.482758620689655</v>
      </c>
      <c r="Q20" s="25">
        <v>2300</v>
      </c>
      <c r="R20" s="27">
        <v>350</v>
      </c>
      <c r="S20" s="29"/>
      <c r="T20" s="27">
        <f t="shared" si="4"/>
        <v>350</v>
      </c>
      <c r="U20" s="27">
        <f t="shared" si="5"/>
        <v>15.217391304347826</v>
      </c>
    </row>
    <row r="21" spans="1:21" ht="15.75">
      <c r="A21" s="24" t="s">
        <v>43</v>
      </c>
      <c r="B21" s="25">
        <v>2855</v>
      </c>
      <c r="C21" s="26">
        <v>47.5</v>
      </c>
      <c r="D21" s="29">
        <v>3490</v>
      </c>
      <c r="E21" s="27">
        <f t="shared" si="0"/>
        <v>3537.5</v>
      </c>
      <c r="F21" s="26">
        <f t="shared" si="1"/>
        <v>123.90542907180385</v>
      </c>
      <c r="G21" s="28">
        <v>4790</v>
      </c>
      <c r="H21" s="27">
        <v>1243</v>
      </c>
      <c r="I21" s="29">
        <v>6200</v>
      </c>
      <c r="J21" s="27">
        <f t="shared" si="2"/>
        <v>7443</v>
      </c>
      <c r="K21" s="26">
        <f t="shared" si="3"/>
        <v>155.38622129436325</v>
      </c>
      <c r="L21" s="28">
        <v>2050</v>
      </c>
      <c r="M21" s="27">
        <v>214</v>
      </c>
      <c r="N21" s="29">
        <v>460</v>
      </c>
      <c r="O21" s="27">
        <f t="shared" si="6"/>
        <v>674</v>
      </c>
      <c r="P21" s="27">
        <f t="shared" si="7"/>
        <v>32.8780487804878</v>
      </c>
      <c r="Q21" s="25">
        <v>6465</v>
      </c>
      <c r="R21" s="27">
        <v>2028</v>
      </c>
      <c r="S21" s="29"/>
      <c r="T21" s="27">
        <f t="shared" si="4"/>
        <v>2028</v>
      </c>
      <c r="U21" s="27">
        <f t="shared" si="5"/>
        <v>31.36890951276102</v>
      </c>
    </row>
    <row r="22" spans="1:21" ht="15.75">
      <c r="A22" s="24" t="s">
        <v>44</v>
      </c>
      <c r="B22" s="25">
        <v>1220</v>
      </c>
      <c r="C22" s="26">
        <v>108</v>
      </c>
      <c r="D22" s="29">
        <v>2095</v>
      </c>
      <c r="E22" s="27">
        <f t="shared" si="0"/>
        <v>2203</v>
      </c>
      <c r="F22" s="26">
        <f t="shared" si="1"/>
        <v>180.5737704918033</v>
      </c>
      <c r="G22" s="28">
        <v>13490</v>
      </c>
      <c r="H22" s="27">
        <v>3074</v>
      </c>
      <c r="I22" s="29">
        <v>15121</v>
      </c>
      <c r="J22" s="27">
        <f t="shared" si="2"/>
        <v>18195</v>
      </c>
      <c r="K22" s="26">
        <f t="shared" si="3"/>
        <v>134.87768717568568</v>
      </c>
      <c r="L22" s="28">
        <v>2200</v>
      </c>
      <c r="M22" s="27">
        <v>164</v>
      </c>
      <c r="N22" s="29"/>
      <c r="O22" s="27">
        <f t="shared" si="6"/>
        <v>164</v>
      </c>
      <c r="P22" s="27">
        <f t="shared" si="7"/>
        <v>7.454545454545454</v>
      </c>
      <c r="Q22" s="25">
        <v>14700</v>
      </c>
      <c r="R22" s="27">
        <v>6669</v>
      </c>
      <c r="S22" s="29"/>
      <c r="T22" s="27">
        <f t="shared" si="4"/>
        <v>6669</v>
      </c>
      <c r="U22" s="27">
        <f t="shared" si="5"/>
        <v>45.36734693877551</v>
      </c>
    </row>
    <row r="23" spans="1:21" ht="15.75">
      <c r="A23" s="30" t="s">
        <v>45</v>
      </c>
      <c r="B23" s="25">
        <v>2300</v>
      </c>
      <c r="C23" s="26"/>
      <c r="D23" s="29">
        <v>3179</v>
      </c>
      <c r="E23" s="27">
        <f t="shared" si="0"/>
        <v>3179</v>
      </c>
      <c r="F23" s="26">
        <f t="shared" si="1"/>
        <v>138.2173913043478</v>
      </c>
      <c r="G23" s="2"/>
      <c r="H23" s="27"/>
      <c r="I23" s="29"/>
      <c r="J23" s="27"/>
      <c r="K23" s="26"/>
      <c r="L23" s="28">
        <v>1200</v>
      </c>
      <c r="M23" s="27"/>
      <c r="N23" s="29"/>
      <c r="O23" s="27"/>
      <c r="P23" s="27"/>
      <c r="Q23" s="25"/>
      <c r="R23" s="27"/>
      <c r="S23" s="29"/>
      <c r="T23" s="27"/>
      <c r="U23" s="27"/>
    </row>
    <row r="24" spans="1:21" ht="15.75">
      <c r="A24" s="30" t="s">
        <v>46</v>
      </c>
      <c r="B24" s="25">
        <v>1932</v>
      </c>
      <c r="C24" s="26">
        <v>687.9</v>
      </c>
      <c r="D24" s="29">
        <v>3362</v>
      </c>
      <c r="E24" s="27">
        <f t="shared" si="0"/>
        <v>4049.9</v>
      </c>
      <c r="F24" s="26">
        <f t="shared" si="1"/>
        <v>209.62215320910974</v>
      </c>
      <c r="G24" s="28">
        <v>4041</v>
      </c>
      <c r="H24" s="27">
        <v>3799.5</v>
      </c>
      <c r="I24" s="29">
        <v>11782</v>
      </c>
      <c r="J24" s="27">
        <f t="shared" si="2"/>
        <v>15581.5</v>
      </c>
      <c r="K24" s="26">
        <f>(J24*100)/G24</f>
        <v>385.5852511754516</v>
      </c>
      <c r="L24" s="28">
        <v>1270</v>
      </c>
      <c r="M24" s="27">
        <v>225.8</v>
      </c>
      <c r="N24" s="29">
        <v>211</v>
      </c>
      <c r="O24" s="27">
        <f t="shared" si="6"/>
        <v>436.8</v>
      </c>
      <c r="P24" s="27">
        <f t="shared" si="7"/>
        <v>34.39370078740158</v>
      </c>
      <c r="Q24" s="25">
        <v>13300</v>
      </c>
      <c r="R24" s="27">
        <v>8881.4</v>
      </c>
      <c r="S24" s="29"/>
      <c r="T24" s="27">
        <f t="shared" si="4"/>
        <v>8881.4</v>
      </c>
      <c r="U24" s="27">
        <f t="shared" si="5"/>
        <v>66.77744360902255</v>
      </c>
    </row>
    <row r="25" spans="1:21" ht="15.75">
      <c r="A25" s="30" t="s">
        <v>47</v>
      </c>
      <c r="B25" s="25">
        <v>2000</v>
      </c>
      <c r="C25" s="26"/>
      <c r="D25" s="31">
        <v>2900</v>
      </c>
      <c r="E25" s="27">
        <f t="shared" si="0"/>
        <v>2900</v>
      </c>
      <c r="F25" s="26">
        <f t="shared" si="1"/>
        <v>145</v>
      </c>
      <c r="G25" s="28">
        <v>2428</v>
      </c>
      <c r="H25" s="27"/>
      <c r="I25" s="31">
        <v>6656</v>
      </c>
      <c r="J25" s="27">
        <f t="shared" si="2"/>
        <v>6656</v>
      </c>
      <c r="K25" s="26">
        <f>(J25*100)/G25</f>
        <v>274.13509060955516</v>
      </c>
      <c r="L25" s="28">
        <v>2065</v>
      </c>
      <c r="M25" s="27"/>
      <c r="N25" s="29"/>
      <c r="O25" s="27"/>
      <c r="P25" s="27"/>
      <c r="Q25" s="25">
        <v>5600</v>
      </c>
      <c r="R25" s="27"/>
      <c r="S25" s="29"/>
      <c r="T25" s="27"/>
      <c r="U25" s="27"/>
    </row>
    <row r="26" spans="1:21" ht="15.75">
      <c r="A26" s="24" t="s">
        <v>48</v>
      </c>
      <c r="B26" s="25">
        <v>8545</v>
      </c>
      <c r="C26" s="26">
        <v>383</v>
      </c>
      <c r="D26" s="29">
        <v>8600</v>
      </c>
      <c r="E26" s="27">
        <f t="shared" si="0"/>
        <v>8983</v>
      </c>
      <c r="F26" s="26">
        <f t="shared" si="1"/>
        <v>105.12580456407255</v>
      </c>
      <c r="G26" s="28">
        <v>14526</v>
      </c>
      <c r="H26" s="27">
        <v>6714</v>
      </c>
      <c r="I26" s="29">
        <v>38400</v>
      </c>
      <c r="J26" s="27">
        <f t="shared" si="2"/>
        <v>45114</v>
      </c>
      <c r="K26" s="26">
        <f>(J26*100)/G26</f>
        <v>310.5741429161504</v>
      </c>
      <c r="L26" s="28">
        <v>10254</v>
      </c>
      <c r="M26" s="27">
        <v>1036</v>
      </c>
      <c r="N26" s="29"/>
      <c r="O26" s="27">
        <f t="shared" si="6"/>
        <v>1036</v>
      </c>
      <c r="P26" s="27">
        <f t="shared" si="7"/>
        <v>10.103374292958845</v>
      </c>
      <c r="Q26" s="25">
        <v>47000</v>
      </c>
      <c r="R26" s="27">
        <v>11244</v>
      </c>
      <c r="S26" s="29"/>
      <c r="T26" s="27">
        <f t="shared" si="4"/>
        <v>11244</v>
      </c>
      <c r="U26" s="27">
        <f t="shared" si="5"/>
        <v>23.92340425531915</v>
      </c>
    </row>
    <row r="27" spans="1:21" ht="15.75">
      <c r="A27" s="32" t="s">
        <v>49</v>
      </c>
      <c r="B27" s="33">
        <f>SUM(B6:B26)</f>
        <v>45829</v>
      </c>
      <c r="C27" s="34">
        <f>SUM(C6:C26)</f>
        <v>6560.7</v>
      </c>
      <c r="D27" s="33">
        <f>SUM(D6:D26)</f>
        <v>63877</v>
      </c>
      <c r="E27" s="33">
        <f>C27+D27</f>
        <v>70437.7</v>
      </c>
      <c r="F27" s="34">
        <f>(E27*100)/B27</f>
        <v>153.69678587793754</v>
      </c>
      <c r="G27" s="33">
        <f>SUM(G6:G26)</f>
        <v>86553</v>
      </c>
      <c r="H27" s="33">
        <f>SUM(H6:H26)</f>
        <v>29312.6</v>
      </c>
      <c r="I27" s="33">
        <f>SUM(I6:I26)</f>
        <v>154228</v>
      </c>
      <c r="J27" s="33">
        <f t="shared" si="2"/>
        <v>183540.6</v>
      </c>
      <c r="K27" s="34">
        <f>(J27*100)/G27</f>
        <v>212.05573463658106</v>
      </c>
      <c r="L27" s="33">
        <f>SUM(L6:L26)</f>
        <v>44001</v>
      </c>
      <c r="M27" s="33">
        <f>SUM(M6:M26)</f>
        <v>6347.2</v>
      </c>
      <c r="N27" s="33">
        <f>SUM(N6:N26)</f>
        <v>9099</v>
      </c>
      <c r="O27" s="33">
        <f t="shared" si="6"/>
        <v>15446.2</v>
      </c>
      <c r="P27" s="34">
        <f>(O27*100)/L27</f>
        <v>35.10420217722324</v>
      </c>
      <c r="Q27" s="33">
        <f>SUM(Q6:Q26)</f>
        <v>191444</v>
      </c>
      <c r="R27" s="33">
        <f>SUM(R6:R26)</f>
        <v>60420.4</v>
      </c>
      <c r="S27" s="33">
        <f>SUM(S6:S26)</f>
        <v>5316</v>
      </c>
      <c r="T27" s="33">
        <f t="shared" si="4"/>
        <v>65736.4</v>
      </c>
      <c r="U27" s="33">
        <f>(T27*100)/Q27</f>
        <v>34.337142976536214</v>
      </c>
    </row>
    <row r="28" spans="1:21" ht="15.75">
      <c r="A28" s="24" t="s">
        <v>50</v>
      </c>
      <c r="B28" s="27">
        <v>44327</v>
      </c>
      <c r="C28" s="27">
        <v>3460</v>
      </c>
      <c r="D28" s="27">
        <v>60335</v>
      </c>
      <c r="E28" s="27">
        <v>63795</v>
      </c>
      <c r="F28" s="27">
        <v>143.91905610575947</v>
      </c>
      <c r="G28" s="27">
        <v>99866</v>
      </c>
      <c r="H28" s="27">
        <v>20008</v>
      </c>
      <c r="I28" s="27">
        <v>117779</v>
      </c>
      <c r="J28" s="27">
        <v>137787</v>
      </c>
      <c r="K28" s="26">
        <v>137.9718823223119</v>
      </c>
      <c r="L28" s="27">
        <v>47951</v>
      </c>
      <c r="M28" s="27">
        <v>4898</v>
      </c>
      <c r="N28" s="29">
        <v>25358</v>
      </c>
      <c r="O28" s="27">
        <v>30256</v>
      </c>
      <c r="P28" s="29">
        <v>63.09774561531564</v>
      </c>
      <c r="Q28" s="27">
        <v>189987</v>
      </c>
      <c r="R28" s="27">
        <v>78468</v>
      </c>
      <c r="S28" s="29">
        <v>10256</v>
      </c>
      <c r="T28" s="27">
        <v>88498</v>
      </c>
      <c r="U28" s="27">
        <v>46.581081863495925</v>
      </c>
    </row>
  </sheetData>
  <sheetProtection selectLockedCells="1" selectUnlockedCells="1"/>
  <mergeCells count="7">
    <mergeCell ref="B2:K2"/>
    <mergeCell ref="L4:P4"/>
    <mergeCell ref="Q4:U4"/>
    <mergeCell ref="J3:K3"/>
    <mergeCell ref="A4:A5"/>
    <mergeCell ref="B4:F4"/>
    <mergeCell ref="G4:K4"/>
  </mergeCells>
  <printOptions/>
  <pageMargins left="1.1811023622047245" right="0.3937007874015748" top="0.3937007874015748" bottom="0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N8" sqref="N8"/>
    </sheetView>
  </sheetViews>
  <sheetFormatPr defaultColWidth="9.00390625" defaultRowHeight="12.75"/>
  <cols>
    <col min="1" max="1" width="18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8.62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216"/>
      <c r="B1" s="257" t="s">
        <v>101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60">
        <v>42969</v>
      </c>
      <c r="P1" s="260"/>
    </row>
    <row r="2" spans="1:16" ht="15.75">
      <c r="A2" s="216" t="s">
        <v>102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17"/>
      <c r="P2" s="217"/>
    </row>
    <row r="3" spans="1:16" ht="14.25">
      <c r="A3" s="261" t="s">
        <v>103</v>
      </c>
      <c r="B3" s="262" t="s">
        <v>104</v>
      </c>
      <c r="C3" s="262"/>
      <c r="D3" s="262"/>
      <c r="E3" s="263" t="s">
        <v>105</v>
      </c>
      <c r="F3" s="263"/>
      <c r="G3" s="263"/>
      <c r="H3" s="263"/>
      <c r="I3" s="263"/>
      <c r="J3" s="263"/>
      <c r="K3" s="264" t="s">
        <v>106</v>
      </c>
      <c r="L3" s="264"/>
      <c r="M3" s="262" t="s">
        <v>107</v>
      </c>
      <c r="N3" s="262"/>
      <c r="O3" s="262"/>
      <c r="P3" s="262"/>
    </row>
    <row r="4" spans="1:16" ht="15">
      <c r="A4" s="261"/>
      <c r="B4" s="265" t="s">
        <v>108</v>
      </c>
      <c r="C4" s="266" t="s">
        <v>109</v>
      </c>
      <c r="D4" s="266"/>
      <c r="E4" s="263"/>
      <c r="F4" s="263"/>
      <c r="G4" s="263"/>
      <c r="H4" s="263"/>
      <c r="I4" s="263"/>
      <c r="J4" s="263"/>
      <c r="K4" s="266" t="s">
        <v>110</v>
      </c>
      <c r="L4" s="266"/>
      <c r="M4" s="267" t="s">
        <v>111</v>
      </c>
      <c r="N4" s="267"/>
      <c r="O4" s="267" t="s">
        <v>112</v>
      </c>
      <c r="P4" s="267"/>
    </row>
    <row r="5" spans="1:16" ht="15">
      <c r="A5" s="261"/>
      <c r="B5" s="265"/>
      <c r="C5" s="266" t="s">
        <v>113</v>
      </c>
      <c r="D5" s="266"/>
      <c r="E5" s="266" t="s">
        <v>114</v>
      </c>
      <c r="F5" s="266"/>
      <c r="G5" s="268" t="s">
        <v>115</v>
      </c>
      <c r="H5" s="268"/>
      <c r="I5" s="268" t="s">
        <v>116</v>
      </c>
      <c r="J5" s="268"/>
      <c r="K5" s="269" t="s">
        <v>117</v>
      </c>
      <c r="L5" s="269"/>
      <c r="M5" s="269" t="s">
        <v>115</v>
      </c>
      <c r="N5" s="269"/>
      <c r="O5" s="269" t="s">
        <v>115</v>
      </c>
      <c r="P5" s="269"/>
    </row>
    <row r="6" spans="1:16" ht="15">
      <c r="A6" s="261"/>
      <c r="B6" s="265"/>
      <c r="C6" s="220" t="s">
        <v>121</v>
      </c>
      <c r="D6" s="220" t="s">
        <v>122</v>
      </c>
      <c r="E6" s="219" t="s">
        <v>118</v>
      </c>
      <c r="F6" s="219" t="s">
        <v>119</v>
      </c>
      <c r="G6" s="219" t="s">
        <v>118</v>
      </c>
      <c r="H6" s="219" t="s">
        <v>119</v>
      </c>
      <c r="I6" s="219" t="s">
        <v>118</v>
      </c>
      <c r="J6" s="219" t="s">
        <v>119</v>
      </c>
      <c r="K6" s="219" t="s">
        <v>118</v>
      </c>
      <c r="L6" s="219" t="s">
        <v>119</v>
      </c>
      <c r="M6" s="219" t="s">
        <v>118</v>
      </c>
      <c r="N6" s="219" t="s">
        <v>119</v>
      </c>
      <c r="O6" s="219" t="s">
        <v>118</v>
      </c>
      <c r="P6" s="219" t="s">
        <v>119</v>
      </c>
    </row>
    <row r="7" spans="1:16" ht="16.5" customHeight="1">
      <c r="A7" s="221" t="s">
        <v>28</v>
      </c>
      <c r="B7" s="222">
        <v>56</v>
      </c>
      <c r="C7" s="222">
        <v>56</v>
      </c>
      <c r="D7" s="222">
        <v>56</v>
      </c>
      <c r="E7" s="223">
        <v>41.50344827586204</v>
      </c>
      <c r="F7" s="223">
        <v>44.4</v>
      </c>
      <c r="G7" s="223">
        <v>0.4</v>
      </c>
      <c r="H7" s="223">
        <v>0.4</v>
      </c>
      <c r="I7" s="223">
        <v>0.3</v>
      </c>
      <c r="J7" s="223">
        <v>0.3</v>
      </c>
      <c r="K7" s="224">
        <f aca="true" t="shared" si="0" ref="K7:K28">G7/D7*1000</f>
        <v>7.142857142857143</v>
      </c>
      <c r="L7" s="224">
        <v>7.142857142857143</v>
      </c>
      <c r="M7" s="225">
        <v>86.07000000000001</v>
      </c>
      <c r="N7" s="225">
        <v>6.5</v>
      </c>
      <c r="O7" s="226">
        <v>0.5</v>
      </c>
      <c r="P7" s="226">
        <v>0.5</v>
      </c>
    </row>
    <row r="8" spans="1:16" ht="15">
      <c r="A8" s="227" t="s">
        <v>89</v>
      </c>
      <c r="B8" s="222">
        <v>1181</v>
      </c>
      <c r="C8" s="222">
        <v>1234</v>
      </c>
      <c r="D8" s="222">
        <v>1234</v>
      </c>
      <c r="E8" s="223">
        <v>1411.7034482758625</v>
      </c>
      <c r="F8" s="223">
        <v>1174.2</v>
      </c>
      <c r="G8" s="223">
        <v>13.7</v>
      </c>
      <c r="H8" s="223">
        <v>13.2</v>
      </c>
      <c r="I8" s="223">
        <v>12.6</v>
      </c>
      <c r="J8" s="223">
        <v>11.6</v>
      </c>
      <c r="K8" s="224">
        <f t="shared" si="0"/>
        <v>11.102106969205835</v>
      </c>
      <c r="L8" s="224">
        <v>11.881188118811881</v>
      </c>
      <c r="M8" s="225">
        <v>608</v>
      </c>
      <c r="N8" s="225">
        <v>465</v>
      </c>
      <c r="O8" s="226">
        <v>3</v>
      </c>
      <c r="P8" s="226">
        <v>3</v>
      </c>
    </row>
    <row r="9" spans="1:16" ht="15">
      <c r="A9" s="228" t="s">
        <v>90</v>
      </c>
      <c r="B9" s="222">
        <v>1130</v>
      </c>
      <c r="C9" s="222">
        <v>1130</v>
      </c>
      <c r="D9" s="222">
        <v>1130</v>
      </c>
      <c r="E9" s="223">
        <v>2666.35172413793</v>
      </c>
      <c r="F9" s="223">
        <v>1277.1</v>
      </c>
      <c r="G9" s="223">
        <v>14.4</v>
      </c>
      <c r="H9" s="223">
        <v>12.9</v>
      </c>
      <c r="I9" s="223">
        <v>12.8</v>
      </c>
      <c r="J9" s="223">
        <v>11.3</v>
      </c>
      <c r="K9" s="224">
        <f t="shared" si="0"/>
        <v>12.743362831858407</v>
      </c>
      <c r="L9" s="224">
        <v>11.22715404699739</v>
      </c>
      <c r="M9" s="225">
        <v>1071</v>
      </c>
      <c r="N9" s="225">
        <v>576</v>
      </c>
      <c r="O9" s="226">
        <v>4.5</v>
      </c>
      <c r="P9" s="226">
        <v>4</v>
      </c>
    </row>
    <row r="10" spans="1:16" ht="15">
      <c r="A10" s="228" t="s">
        <v>31</v>
      </c>
      <c r="B10" s="222">
        <v>353</v>
      </c>
      <c r="C10" s="222">
        <v>377</v>
      </c>
      <c r="D10" s="222">
        <v>377</v>
      </c>
      <c r="E10" s="223">
        <v>444.9310344827585</v>
      </c>
      <c r="F10" s="223">
        <v>319.2</v>
      </c>
      <c r="G10" s="223">
        <v>3.6</v>
      </c>
      <c r="H10" s="223">
        <v>3.1</v>
      </c>
      <c r="I10" s="223">
        <v>3.5</v>
      </c>
      <c r="J10" s="223">
        <v>3</v>
      </c>
      <c r="K10" s="224">
        <f t="shared" si="0"/>
        <v>9.549071618037136</v>
      </c>
      <c r="L10" s="224">
        <v>9.30930930930931</v>
      </c>
      <c r="M10" s="225">
        <v>653</v>
      </c>
      <c r="N10" s="225">
        <v>635.5</v>
      </c>
      <c r="O10" s="226">
        <v>3.5</v>
      </c>
      <c r="P10" s="226">
        <v>4</v>
      </c>
    </row>
    <row r="11" spans="1:16" ht="15">
      <c r="A11" s="227" t="s">
        <v>32</v>
      </c>
      <c r="B11" s="222">
        <v>690</v>
      </c>
      <c r="C11" s="222">
        <v>690</v>
      </c>
      <c r="D11" s="222">
        <v>690</v>
      </c>
      <c r="E11" s="223">
        <v>1271.1310344827584</v>
      </c>
      <c r="F11" s="223">
        <v>852.1</v>
      </c>
      <c r="G11" s="223">
        <v>8.7</v>
      </c>
      <c r="H11" s="223">
        <v>8.9</v>
      </c>
      <c r="I11" s="223">
        <v>7.6</v>
      </c>
      <c r="J11" s="223">
        <v>7.8</v>
      </c>
      <c r="K11" s="224">
        <f t="shared" si="0"/>
        <v>12.608695652173912</v>
      </c>
      <c r="L11" s="224">
        <v>12.898550724637682</v>
      </c>
      <c r="M11" s="225">
        <v>1545</v>
      </c>
      <c r="N11" s="225">
        <v>815</v>
      </c>
      <c r="O11" s="226">
        <v>6</v>
      </c>
      <c r="P11" s="226">
        <v>10.5</v>
      </c>
    </row>
    <row r="12" spans="1:16" ht="15">
      <c r="A12" s="227" t="s">
        <v>33</v>
      </c>
      <c r="B12" s="222">
        <v>467</v>
      </c>
      <c r="C12" s="222">
        <v>476</v>
      </c>
      <c r="D12" s="222">
        <v>476</v>
      </c>
      <c r="E12" s="223">
        <v>837.2206896551724</v>
      </c>
      <c r="F12" s="223">
        <v>786.9</v>
      </c>
      <c r="G12" s="223">
        <v>8.8</v>
      </c>
      <c r="H12" s="223">
        <v>8.1</v>
      </c>
      <c r="I12" s="223">
        <v>8.7</v>
      </c>
      <c r="J12" s="223">
        <v>7.9</v>
      </c>
      <c r="K12" s="224">
        <f t="shared" si="0"/>
        <v>18.487394957983195</v>
      </c>
      <c r="L12" s="224">
        <v>17.344753747323338</v>
      </c>
      <c r="M12" s="225">
        <v>2111.4</v>
      </c>
      <c r="N12" s="225">
        <v>941.4</v>
      </c>
      <c r="O12" s="226">
        <v>10</v>
      </c>
      <c r="P12" s="226">
        <v>10.3</v>
      </c>
    </row>
    <row r="13" spans="1:16" ht="15">
      <c r="A13" s="227" t="s">
        <v>34</v>
      </c>
      <c r="B13" s="222">
        <v>857</v>
      </c>
      <c r="C13" s="222">
        <v>857</v>
      </c>
      <c r="D13" s="222">
        <v>857</v>
      </c>
      <c r="E13" s="223">
        <v>1712</v>
      </c>
      <c r="F13" s="223">
        <v>1762</v>
      </c>
      <c r="G13" s="223">
        <v>11.5</v>
      </c>
      <c r="H13" s="223">
        <v>19.5</v>
      </c>
      <c r="I13" s="223">
        <v>9.1</v>
      </c>
      <c r="J13" s="223">
        <v>16.6</v>
      </c>
      <c r="K13" s="224">
        <f t="shared" si="0"/>
        <v>13.418903150525088</v>
      </c>
      <c r="L13" s="224">
        <v>14.130434782608695</v>
      </c>
      <c r="M13" s="225">
        <v>570</v>
      </c>
      <c r="N13" s="225">
        <v>448</v>
      </c>
      <c r="O13" s="226">
        <v>3</v>
      </c>
      <c r="P13" s="226">
        <v>3</v>
      </c>
    </row>
    <row r="14" spans="1:16" ht="15">
      <c r="A14" s="227" t="s">
        <v>35</v>
      </c>
      <c r="B14" s="222">
        <v>2742</v>
      </c>
      <c r="C14" s="222">
        <v>2742</v>
      </c>
      <c r="D14" s="222">
        <v>2742</v>
      </c>
      <c r="E14" s="223">
        <v>4443.917241379311</v>
      </c>
      <c r="F14" s="223">
        <v>3727.8</v>
      </c>
      <c r="G14" s="223">
        <v>30</v>
      </c>
      <c r="H14" s="223">
        <v>37.8</v>
      </c>
      <c r="I14" s="223">
        <v>28.9</v>
      </c>
      <c r="J14" s="223">
        <v>33.8</v>
      </c>
      <c r="K14" s="224">
        <f t="shared" si="0"/>
        <v>10.940919037199125</v>
      </c>
      <c r="L14" s="224">
        <v>13.785557986870897</v>
      </c>
      <c r="M14" s="225">
        <v>2351.8199999999997</v>
      </c>
      <c r="N14" s="225">
        <v>1824</v>
      </c>
      <c r="O14" s="226">
        <v>27</v>
      </c>
      <c r="P14" s="226">
        <v>27</v>
      </c>
    </row>
    <row r="15" spans="1:16" ht="15">
      <c r="A15" s="227" t="s">
        <v>36</v>
      </c>
      <c r="B15" s="222">
        <v>709</v>
      </c>
      <c r="C15" s="222">
        <v>700</v>
      </c>
      <c r="D15" s="222">
        <v>700</v>
      </c>
      <c r="E15" s="223">
        <v>1131</v>
      </c>
      <c r="F15" s="223">
        <v>1036.1</v>
      </c>
      <c r="G15" s="223">
        <v>7.4</v>
      </c>
      <c r="H15" s="223">
        <v>7.8</v>
      </c>
      <c r="I15" s="223">
        <v>7</v>
      </c>
      <c r="J15" s="223">
        <v>7.3</v>
      </c>
      <c r="K15" s="224">
        <f t="shared" si="0"/>
        <v>10.571428571428571</v>
      </c>
      <c r="L15" s="224">
        <v>11.04815864022663</v>
      </c>
      <c r="M15" s="225">
        <v>54</v>
      </c>
      <c r="N15" s="225">
        <v>47.6</v>
      </c>
      <c r="O15" s="226">
        <v>0.3</v>
      </c>
      <c r="P15" s="226">
        <v>0.3</v>
      </c>
    </row>
    <row r="16" spans="1:16" ht="17.25" customHeight="1">
      <c r="A16" s="228" t="s">
        <v>37</v>
      </c>
      <c r="B16" s="222">
        <v>600</v>
      </c>
      <c r="C16" s="222">
        <v>639</v>
      </c>
      <c r="D16" s="222">
        <v>639</v>
      </c>
      <c r="E16" s="223">
        <v>1030.9034482758623</v>
      </c>
      <c r="F16" s="223">
        <v>983.7</v>
      </c>
      <c r="G16" s="223">
        <v>9.7</v>
      </c>
      <c r="H16" s="223">
        <v>8.6</v>
      </c>
      <c r="I16" s="223">
        <v>8.2</v>
      </c>
      <c r="J16" s="223">
        <v>7.9</v>
      </c>
      <c r="K16" s="224">
        <f t="shared" si="0"/>
        <v>15.17996870109546</v>
      </c>
      <c r="L16" s="224">
        <v>14.429530201342281</v>
      </c>
      <c r="M16" s="225">
        <v>2880</v>
      </c>
      <c r="N16" s="225">
        <v>1432</v>
      </c>
      <c r="O16" s="226">
        <v>15</v>
      </c>
      <c r="P16" s="226">
        <v>15</v>
      </c>
    </row>
    <row r="17" spans="1:16" ht="15">
      <c r="A17" s="227" t="s">
        <v>38</v>
      </c>
      <c r="B17" s="222">
        <v>970</v>
      </c>
      <c r="C17" s="222">
        <v>980</v>
      </c>
      <c r="D17" s="222">
        <v>980</v>
      </c>
      <c r="E17" s="223">
        <v>2042.9310344827584</v>
      </c>
      <c r="F17" s="223">
        <v>1618.8</v>
      </c>
      <c r="G17" s="223">
        <v>15.7</v>
      </c>
      <c r="H17" s="223">
        <v>17.1</v>
      </c>
      <c r="I17" s="223">
        <v>14.1</v>
      </c>
      <c r="J17" s="223">
        <v>16.9</v>
      </c>
      <c r="K17" s="224">
        <f t="shared" si="0"/>
        <v>16.020408163265305</v>
      </c>
      <c r="L17" s="224">
        <v>18.000000000000004</v>
      </c>
      <c r="M17" s="225">
        <v>507.7</v>
      </c>
      <c r="N17" s="225">
        <v>990</v>
      </c>
      <c r="O17" s="226">
        <v>5</v>
      </c>
      <c r="P17" s="226">
        <v>5</v>
      </c>
    </row>
    <row r="18" spans="1:16" ht="15">
      <c r="A18" s="228" t="s">
        <v>39</v>
      </c>
      <c r="B18" s="222">
        <v>473</v>
      </c>
      <c r="C18" s="222">
        <v>521</v>
      </c>
      <c r="D18" s="222">
        <v>521</v>
      </c>
      <c r="E18" s="223">
        <v>1106.2</v>
      </c>
      <c r="F18" s="223">
        <v>504.6</v>
      </c>
      <c r="G18" s="223">
        <v>5.2</v>
      </c>
      <c r="H18" s="223">
        <v>4.2</v>
      </c>
      <c r="I18" s="223">
        <v>3.6</v>
      </c>
      <c r="J18" s="223">
        <v>2.9</v>
      </c>
      <c r="K18" s="224">
        <f t="shared" si="0"/>
        <v>9.980806142034549</v>
      </c>
      <c r="L18" s="224">
        <v>10.99476439790576</v>
      </c>
      <c r="M18" s="225">
        <v>2511.3</v>
      </c>
      <c r="N18" s="225">
        <v>986.9</v>
      </c>
      <c r="O18" s="226">
        <v>11.5</v>
      </c>
      <c r="P18" s="226">
        <v>11</v>
      </c>
    </row>
    <row r="19" spans="1:16" ht="15">
      <c r="A19" s="228" t="s">
        <v>91</v>
      </c>
      <c r="B19" s="222">
        <v>1325</v>
      </c>
      <c r="C19" s="222">
        <v>1270</v>
      </c>
      <c r="D19" s="222">
        <v>1270</v>
      </c>
      <c r="E19" s="223">
        <v>1437.34482758621</v>
      </c>
      <c r="F19" s="223">
        <v>1469.7</v>
      </c>
      <c r="G19" s="223">
        <v>12.4</v>
      </c>
      <c r="H19" s="223">
        <v>15.7</v>
      </c>
      <c r="I19" s="223">
        <v>10</v>
      </c>
      <c r="J19" s="223">
        <v>14.6</v>
      </c>
      <c r="K19" s="224">
        <f t="shared" si="0"/>
        <v>9.763779527559056</v>
      </c>
      <c r="L19" s="224">
        <v>11.34393063583815</v>
      </c>
      <c r="M19" s="225">
        <v>915</v>
      </c>
      <c r="N19" s="225">
        <v>495</v>
      </c>
      <c r="O19" s="226">
        <v>5</v>
      </c>
      <c r="P19" s="226">
        <v>5</v>
      </c>
    </row>
    <row r="20" spans="1:16" ht="15">
      <c r="A20" s="228" t="s">
        <v>41</v>
      </c>
      <c r="B20" s="222">
        <v>1284</v>
      </c>
      <c r="C20" s="222">
        <v>1285</v>
      </c>
      <c r="D20" s="222">
        <v>1285</v>
      </c>
      <c r="E20" s="223">
        <v>2099.10689655172</v>
      </c>
      <c r="F20" s="223">
        <v>1803</v>
      </c>
      <c r="G20" s="223">
        <v>15.3</v>
      </c>
      <c r="H20" s="223">
        <v>13.7</v>
      </c>
      <c r="I20" s="223">
        <v>13</v>
      </c>
      <c r="J20" s="223">
        <v>12.3</v>
      </c>
      <c r="K20" s="224">
        <v>12.2</v>
      </c>
      <c r="L20" s="224">
        <v>10.8</v>
      </c>
      <c r="M20" s="225">
        <v>224.6</v>
      </c>
      <c r="N20" s="225">
        <v>219.8</v>
      </c>
      <c r="O20" s="226">
        <v>1.2</v>
      </c>
      <c r="P20" s="226">
        <v>1.2</v>
      </c>
    </row>
    <row r="21" spans="1:16" ht="15" customHeight="1">
      <c r="A21" s="228" t="s">
        <v>42</v>
      </c>
      <c r="B21" s="222">
        <v>970</v>
      </c>
      <c r="C21" s="222">
        <v>599</v>
      </c>
      <c r="D21" s="222">
        <v>599</v>
      </c>
      <c r="E21" s="223">
        <v>574.7172413793104</v>
      </c>
      <c r="F21" s="223">
        <v>650.4</v>
      </c>
      <c r="G21" s="223">
        <v>5.4</v>
      </c>
      <c r="H21" s="223">
        <v>8.1</v>
      </c>
      <c r="I21" s="223">
        <v>4.8</v>
      </c>
      <c r="J21" s="223">
        <v>7.4</v>
      </c>
      <c r="K21" s="224">
        <v>9.1</v>
      </c>
      <c r="L21" s="224">
        <v>8.367768595041321</v>
      </c>
      <c r="M21" s="225">
        <v>405.9</v>
      </c>
      <c r="N21" s="225">
        <v>272.7</v>
      </c>
      <c r="O21" s="226">
        <v>1.8</v>
      </c>
      <c r="P21" s="226">
        <v>1.9</v>
      </c>
    </row>
    <row r="22" spans="1:16" ht="15">
      <c r="A22" s="228" t="s">
        <v>92</v>
      </c>
      <c r="B22" s="222">
        <v>1015</v>
      </c>
      <c r="C22" s="222">
        <v>998</v>
      </c>
      <c r="D22" s="222">
        <v>998</v>
      </c>
      <c r="E22" s="223">
        <v>1333.386206896552</v>
      </c>
      <c r="F22" s="223">
        <v>1322.7</v>
      </c>
      <c r="G22" s="223">
        <v>11.6</v>
      </c>
      <c r="H22" s="223">
        <v>14.1</v>
      </c>
      <c r="I22" s="223">
        <v>11</v>
      </c>
      <c r="J22" s="223">
        <v>13.2</v>
      </c>
      <c r="K22" s="224">
        <f t="shared" si="0"/>
        <v>11.623246492985972</v>
      </c>
      <c r="L22" s="224">
        <v>14.015904572564612</v>
      </c>
      <c r="M22" s="225">
        <v>1818.5</v>
      </c>
      <c r="N22" s="225">
        <v>1104</v>
      </c>
      <c r="O22" s="226">
        <v>7.5</v>
      </c>
      <c r="P22" s="226">
        <v>7.7</v>
      </c>
    </row>
    <row r="23" spans="1:16" ht="15">
      <c r="A23" s="228" t="s">
        <v>93</v>
      </c>
      <c r="B23" s="222">
        <v>1942</v>
      </c>
      <c r="C23" s="222">
        <v>1912</v>
      </c>
      <c r="D23" s="222">
        <v>1909</v>
      </c>
      <c r="E23" s="223">
        <v>5540.241379310345</v>
      </c>
      <c r="F23" s="223">
        <v>4183.8</v>
      </c>
      <c r="G23" s="223">
        <v>36.3</v>
      </c>
      <c r="H23" s="223">
        <v>37.4</v>
      </c>
      <c r="I23" s="223">
        <v>34.7</v>
      </c>
      <c r="J23" s="223">
        <v>33.5</v>
      </c>
      <c r="K23" s="224">
        <f t="shared" si="0"/>
        <v>19.015191199580933</v>
      </c>
      <c r="L23" s="224">
        <v>19.013726487036095</v>
      </c>
      <c r="M23" s="225">
        <v>723.5</v>
      </c>
      <c r="N23" s="225">
        <v>385.7</v>
      </c>
      <c r="O23" s="226">
        <v>2.9</v>
      </c>
      <c r="P23" s="226">
        <v>4.1</v>
      </c>
    </row>
    <row r="24" spans="1:16" ht="15">
      <c r="A24" s="227" t="s">
        <v>45</v>
      </c>
      <c r="B24" s="222">
        <v>358</v>
      </c>
      <c r="C24" s="222">
        <v>445</v>
      </c>
      <c r="D24" s="222">
        <v>445</v>
      </c>
      <c r="E24" s="223">
        <v>671</v>
      </c>
      <c r="F24" s="223">
        <v>622.2</v>
      </c>
      <c r="G24" s="223">
        <v>4.5</v>
      </c>
      <c r="H24" s="223">
        <v>3.9</v>
      </c>
      <c r="I24" s="223">
        <v>2.3</v>
      </c>
      <c r="J24" s="223">
        <v>2.3</v>
      </c>
      <c r="K24" s="224">
        <f t="shared" si="0"/>
        <v>10.112359550561797</v>
      </c>
      <c r="L24" s="224">
        <v>10.893854748603351</v>
      </c>
      <c r="M24" s="225">
        <v>416.2</v>
      </c>
      <c r="N24" s="225">
        <v>982</v>
      </c>
      <c r="O24" s="226">
        <v>2</v>
      </c>
      <c r="P24" s="226">
        <v>2</v>
      </c>
    </row>
    <row r="25" spans="1:16" ht="15">
      <c r="A25" s="228" t="s">
        <v>46</v>
      </c>
      <c r="B25" s="222">
        <v>1345</v>
      </c>
      <c r="C25" s="222">
        <v>1345</v>
      </c>
      <c r="D25" s="222">
        <v>1345</v>
      </c>
      <c r="E25" s="223">
        <v>2543.2000000000003</v>
      </c>
      <c r="F25" s="223">
        <v>1881</v>
      </c>
      <c r="G25" s="223">
        <v>19.5</v>
      </c>
      <c r="H25" s="223">
        <v>17.6</v>
      </c>
      <c r="I25" s="223">
        <v>17.9</v>
      </c>
      <c r="J25" s="223">
        <v>16.9</v>
      </c>
      <c r="K25" s="224">
        <f t="shared" si="0"/>
        <v>14.49814126394052</v>
      </c>
      <c r="L25" s="224">
        <v>12.865497076023393</v>
      </c>
      <c r="M25" s="225"/>
      <c r="N25" s="225"/>
      <c r="O25" s="226"/>
      <c r="P25" s="226"/>
    </row>
    <row r="26" spans="1:16" ht="15">
      <c r="A26" s="228" t="s">
        <v>94</v>
      </c>
      <c r="B26" s="222">
        <v>534</v>
      </c>
      <c r="C26" s="222">
        <v>537</v>
      </c>
      <c r="D26" s="222">
        <v>537</v>
      </c>
      <c r="E26" s="223">
        <v>999.2482758620692</v>
      </c>
      <c r="F26" s="223">
        <v>513.3</v>
      </c>
      <c r="G26" s="223">
        <v>5.7</v>
      </c>
      <c r="H26" s="223">
        <v>6.3</v>
      </c>
      <c r="I26" s="223">
        <v>5.2</v>
      </c>
      <c r="J26" s="223">
        <v>5.6</v>
      </c>
      <c r="K26" s="224">
        <v>10.5</v>
      </c>
      <c r="L26" s="224">
        <v>11.688311688311689</v>
      </c>
      <c r="M26" s="225">
        <v>2961</v>
      </c>
      <c r="N26" s="225">
        <v>1784</v>
      </c>
      <c r="O26" s="226">
        <v>10</v>
      </c>
      <c r="P26" s="226">
        <v>11</v>
      </c>
    </row>
    <row r="27" spans="1:16" ht="15">
      <c r="A27" s="228" t="s">
        <v>48</v>
      </c>
      <c r="B27" s="222">
        <v>3822</v>
      </c>
      <c r="C27" s="222">
        <v>4090</v>
      </c>
      <c r="D27" s="222">
        <v>4090</v>
      </c>
      <c r="E27" s="223">
        <v>7252.082758620691</v>
      </c>
      <c r="F27" s="223">
        <v>5016.9</v>
      </c>
      <c r="G27" s="223">
        <v>62</v>
      </c>
      <c r="H27" s="223">
        <v>47.5</v>
      </c>
      <c r="I27" s="223">
        <v>58.6</v>
      </c>
      <c r="J27" s="223">
        <v>51.7</v>
      </c>
      <c r="K27" s="224">
        <f t="shared" si="0"/>
        <v>15.158924205378973</v>
      </c>
      <c r="L27" s="224">
        <v>12.428048142333857</v>
      </c>
      <c r="M27" s="225">
        <v>1824</v>
      </c>
      <c r="N27" s="225">
        <v>982</v>
      </c>
      <c r="O27" s="226">
        <v>8</v>
      </c>
      <c r="P27" s="226">
        <v>6</v>
      </c>
    </row>
    <row r="28" spans="1:16" ht="15">
      <c r="A28" s="227" t="s">
        <v>69</v>
      </c>
      <c r="B28" s="218">
        <v>100</v>
      </c>
      <c r="C28" s="218">
        <v>100</v>
      </c>
      <c r="D28" s="218">
        <v>100</v>
      </c>
      <c r="E28" s="223">
        <v>68</v>
      </c>
      <c r="F28" s="223">
        <v>79.8</v>
      </c>
      <c r="G28" s="223">
        <v>0.7</v>
      </c>
      <c r="H28" s="223">
        <v>0.7</v>
      </c>
      <c r="I28" s="223">
        <v>2.4</v>
      </c>
      <c r="J28" s="223">
        <v>2.4</v>
      </c>
      <c r="K28" s="224">
        <f t="shared" si="0"/>
        <v>6.999999999999999</v>
      </c>
      <c r="L28" s="224">
        <v>6.999999999999999</v>
      </c>
      <c r="M28" s="225"/>
      <c r="N28" s="225"/>
      <c r="O28" s="226"/>
      <c r="P28" s="226"/>
    </row>
    <row r="29" spans="1:16" ht="14.25">
      <c r="A29" s="229" t="s">
        <v>120</v>
      </c>
      <c r="B29" s="230">
        <f>SUM(B7:B28)</f>
        <v>22923</v>
      </c>
      <c r="C29" s="230">
        <v>22983</v>
      </c>
      <c r="D29" s="230">
        <f aca="true" t="shared" si="1" ref="D29:J29">SUM(D7:D28)</f>
        <v>22980</v>
      </c>
      <c r="E29" s="231">
        <f t="shared" si="1"/>
        <v>40658.120689655174</v>
      </c>
      <c r="F29" s="231">
        <f t="shared" si="1"/>
        <v>31629.7</v>
      </c>
      <c r="G29" s="231">
        <f t="shared" si="1"/>
        <v>302.5</v>
      </c>
      <c r="H29" s="231">
        <f t="shared" si="1"/>
        <v>306.5999999999999</v>
      </c>
      <c r="I29" s="231">
        <f t="shared" si="1"/>
        <v>276.29999999999995</v>
      </c>
      <c r="J29" s="231">
        <f t="shared" si="1"/>
        <v>287.2</v>
      </c>
      <c r="K29" s="232">
        <f>G29/D29*1000</f>
        <v>13.163620539599652</v>
      </c>
      <c r="L29" s="232">
        <v>13.3</v>
      </c>
      <c r="M29" s="231">
        <f>SUM(M7:M28)</f>
        <v>24237.99</v>
      </c>
      <c r="N29" s="231">
        <f>SUM(N7:N28)</f>
        <v>15393.1</v>
      </c>
      <c r="O29" s="231">
        <f>SUM(O7:O28)</f>
        <v>127.7</v>
      </c>
      <c r="P29" s="231">
        <f>SUM(P7:P28)</f>
        <v>132.5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1.1811023622047245" right="0.3937007874015748" top="0.5905511811023623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2017-08-21T04:22:26Z</cp:lastPrinted>
  <dcterms:created xsi:type="dcterms:W3CDTF">2017-08-13T06:13:14Z</dcterms:created>
  <dcterms:modified xsi:type="dcterms:W3CDTF">2017-08-22T06:59:21Z</dcterms:modified>
  <cp:category/>
  <cp:version/>
  <cp:contentType/>
  <cp:contentStatus/>
</cp:coreProperties>
</file>