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'уборка кормовых'!$A$1:$P$27</definedName>
  </definedNames>
  <calcPr fullCalcOnLoad="1"/>
</workbook>
</file>

<file path=xl/sharedStrings.xml><?xml version="1.0" encoding="utf-8"?>
<sst xmlns="http://schemas.openxmlformats.org/spreadsheetml/2006/main" count="404" uniqueCount="128">
  <si>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</si>
  <si>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</si>
  <si>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</si>
  <si>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</si>
  <si>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</si>
  <si>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</si>
  <si>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</si>
  <si>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</si>
  <si>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</si>
  <si>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</si>
  <si>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</si>
  <si>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</si>
  <si>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</si>
  <si>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</si>
  <si>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</si>
  <si>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</si>
  <si>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</si>
  <si>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</si>
  <si>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</si>
  <si>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</si>
  <si>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</si>
  <si>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</si>
  <si>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</si>
  <si>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</si>
  <si>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</si>
  <si>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</si>
  <si>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</si>
  <si>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</si>
  <si>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</si>
  <si>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</si>
  <si>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</si>
  <si>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</si>
  <si>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</si>
  <si>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</si>
  <si>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</si>
  <si>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</si>
  <si>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</si>
  <si>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</si>
  <si>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</si>
  <si>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</si>
  <si>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</si>
  <si>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</si>
  <si>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</si>
  <si>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</si>
  <si>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</si>
  <si>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</si>
  <si>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</si>
  <si>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</si>
  <si>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</si>
  <si>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</si>
  <si>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</si>
  <si>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</si>
  <si>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</si>
  <si>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</si>
  <si>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</si>
  <si>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</si>
  <si>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</si>
  <si>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</si>
  <si>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</si>
  <si>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</si>
  <si>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</si>
  <si>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</si>
  <si>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</si>
  <si>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</si>
  <si>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</si>
  <si>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</si>
  <si>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</si>
  <si>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</si>
  <si>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</si>
  <si>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</si>
  <si>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</si>
  <si>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</si>
  <si>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</si>
  <si>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</si>
  <si>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</si>
  <si>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</si>
  <si>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</si>
  <si>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</si>
  <si>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</si>
  <si>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</si>
  <si>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</si>
  <si>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</si>
  <si>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</si>
  <si>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</si>
  <si>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</si>
  <si>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</si>
  <si>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</si>
  <si>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</si>
  <si>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</si>
  <si>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</si>
  <si>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</si>
  <si>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</si>
  <si>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</si>
  <si>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</si>
  <si>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</si>
  <si>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</si>
  <si>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</si>
  <si>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</si>
  <si>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</si>
  <si>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</si>
  <si>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</si>
  <si>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</si>
  <si>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</si>
  <si>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</si>
  <si>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</si>
  <si>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Уборка сельскохозяйственных культур     04.09.2017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</si>
  <si>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</si>
  <si>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</si>
  <si>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</si>
  <si>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</si>
  <si>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</si>
  <si>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</si>
  <si>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</si>
  <si>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</si>
  <si>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</si>
  <si>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</si>
  <si>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</si>
  <si>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</si>
  <si>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</si>
  <si>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</si>
  <si>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</si>
  <si>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</si>
  <si>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</si>
  <si>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01.09</t>
  </si>
  <si>
    <t>2017 г.</t>
  </si>
  <si>
    <t>2016 г.</t>
  </si>
  <si>
    <t>ИТОГО:</t>
  </si>
  <si>
    <t>04.09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</si>
</sst>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0" xfId="58" applyFont="1" applyFill="1" applyBorder="1" applyAlignment="1" applyProtection="1">
      <alignment horizontal="right" vertical="center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1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2" xfId="58" applyFont="1" applyFill="1" applyBorder="1" applyAlignment="1" applyProtection="1">
      <alignment horizontal="right" vertical="center" wrapText="1"/>
      <protection locked="0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center" vertical="center" wrapText="1"/>
      <protection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1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31" fillId="0" borderId="5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2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19" fillId="0" borderId="37" xfId="58" applyFont="1" applyFill="1" applyBorder="1" applyAlignment="1" applyProtection="1">
      <alignment horizontal="center" vertical="center" wrapText="1"/>
      <protection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2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164" fontId="19" fillId="0" borderId="59" xfId="58" applyNumberFormat="1" applyFont="1" applyFill="1" applyBorder="1" applyAlignment="1" applyProtection="1">
      <alignment horizontal="right" vertical="center" wrapText="1"/>
      <protection/>
    </xf>
    <xf numFmtId="164" fontId="19" fillId="0" borderId="64" xfId="58" applyNumberFormat="1" applyFont="1" applyFill="1" applyBorder="1" applyAlignment="1" applyProtection="1">
      <alignment horizontal="right" vertical="center" wrapText="1"/>
      <protection/>
    </xf>
    <xf numFmtId="0" fontId="19" fillId="0" borderId="37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37" xfId="58" applyFont="1" applyFill="1" applyBorder="1" applyAlignment="1" applyProtection="1">
      <alignment horizontal="right" vertical="center" wrapText="1"/>
      <protection locked="0"/>
    </xf>
    <xf numFmtId="0" fontId="22" fillId="0" borderId="37" xfId="0" applyFont="1" applyFill="1" applyBorder="1" applyAlignment="1" applyProtection="1">
      <alignment horizontal="right" vertical="center" wrapText="1"/>
      <protection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78" xfId="58" applyFont="1" applyFill="1" applyBorder="1" applyAlignment="1" applyProtection="1">
      <alignment horizontal="center" vertical="center" wrapText="1"/>
      <protection locked="0"/>
    </xf>
    <xf numFmtId="0" fontId="19" fillId="0" borderId="79" xfId="58" applyFont="1" applyFill="1" applyBorder="1" applyAlignment="1" applyProtection="1">
      <alignment horizontal="center" vertical="center" wrapText="1"/>
      <protection locked="0"/>
    </xf>
    <xf numFmtId="0" fontId="19" fillId="0" borderId="80" xfId="58" applyFont="1" applyFill="1" applyBorder="1" applyAlignment="1" applyProtection="1">
      <alignment horizontal="center" vertical="center" wrapText="1"/>
      <protection locked="0"/>
    </xf>
    <xf numFmtId="0" fontId="19" fillId="0" borderId="81" xfId="58" applyFont="1" applyFill="1" applyBorder="1" applyAlignment="1" applyProtection="1">
      <alignment horizontal="center" vertical="center" wrapText="1"/>
      <protection locked="0"/>
    </xf>
    <xf numFmtId="0" fontId="19" fillId="0" borderId="82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3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84" xfId="58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19" fillId="0" borderId="85" xfId="58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4" fillId="25" borderId="86" xfId="0" applyFont="1" applyFill="1" applyBorder="1" applyAlignment="1" applyProtection="1">
      <alignment horizontal="center" vertical="center" wrapText="1"/>
      <protection locked="0"/>
    </xf>
    <xf numFmtId="0" fontId="24" fillId="25" borderId="87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9" fillId="25" borderId="89" xfId="58" applyFont="1" applyFill="1" applyBorder="1" applyAlignment="1" applyProtection="1">
      <alignment horizontal="center" vertical="center" wrapText="1"/>
      <protection locked="0"/>
    </xf>
    <xf numFmtId="0" fontId="19" fillId="25" borderId="90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89" xfId="0" applyFont="1" applyBorder="1" applyAlignment="1" applyProtection="1">
      <alignment horizontal="center" vertical="center" wrapText="1"/>
      <protection hidden="1"/>
    </xf>
    <xf numFmtId="0" fontId="19" fillId="0" borderId="90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83" xfId="0" applyFont="1" applyFill="1" applyBorder="1" applyAlignment="1" applyProtection="1">
      <alignment horizontal="center" vertical="center" wrapText="1"/>
      <protection locked="0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91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94" xfId="59" applyFont="1" applyFill="1" applyBorder="1" applyAlignment="1" applyProtection="1">
      <alignment horizontal="center" vertical="center" wrapText="1"/>
      <protection locked="0"/>
    </xf>
    <xf numFmtId="0" fontId="27" fillId="0" borderId="83" xfId="59" applyFont="1" applyFill="1" applyBorder="1" applyAlignment="1" applyProtection="1">
      <alignment horizontal="center"/>
      <protection locked="0"/>
    </xf>
    <xf numFmtId="0" fontId="27" fillId="0" borderId="92" xfId="59" applyFont="1" applyFill="1" applyBorder="1" applyAlignment="1" applyProtection="1">
      <alignment horizontal="center"/>
      <protection locked="0"/>
    </xf>
    <xf numFmtId="0" fontId="27" fillId="0" borderId="93" xfId="59" applyFont="1" applyFill="1" applyBorder="1" applyAlignment="1" applyProtection="1">
      <alignment horizontal="center"/>
      <protection locked="0"/>
    </xf>
    <xf numFmtId="0" fontId="27" fillId="0" borderId="95" xfId="56" applyFont="1" applyFill="1" applyBorder="1" applyAlignment="1">
      <alignment horizontal="center" vertical="center"/>
      <protection/>
    </xf>
    <xf numFmtId="0" fontId="27" fillId="0" borderId="92" xfId="56" applyFont="1" applyFill="1" applyBorder="1" applyAlignment="1">
      <alignment horizontal="center" vertical="center"/>
      <protection/>
    </xf>
    <xf numFmtId="0" fontId="27" fillId="0" borderId="84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96" xfId="59" applyFont="1" applyFill="1" applyBorder="1" applyAlignment="1" applyProtection="1">
      <alignment horizontal="center" vertical="center" wrapText="1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  <xf numFmtId="0" fontId="27" fillId="0" borderId="97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95" xfId="60" applyFont="1" applyFill="1" applyBorder="1" applyAlignment="1" applyProtection="1">
      <alignment horizontal="center"/>
      <protection locked="0"/>
    </xf>
    <xf numFmtId="0" fontId="27" fillId="0" borderId="92" xfId="60" applyFont="1" applyFill="1" applyBorder="1" applyAlignment="1" applyProtection="1">
      <alignment horizontal="center"/>
      <protection locked="0"/>
    </xf>
    <xf numFmtId="0" fontId="27" fillId="0" borderId="93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98" xfId="59" applyFont="1" applyFill="1" applyBorder="1" applyAlignment="1" applyProtection="1">
      <alignment horizontal="center"/>
      <protection locked="0"/>
    </xf>
    <xf numFmtId="0" fontId="27" fillId="0" borderId="99" xfId="59" applyFont="1" applyFill="1" applyBorder="1" applyAlignment="1" applyProtection="1">
      <alignment horizontal="center"/>
      <protection locked="0"/>
    </xf>
    <xf numFmtId="0" fontId="27" fillId="0" borderId="98" xfId="56" applyFont="1" applyFill="1" applyBorder="1" applyAlignment="1">
      <alignment horizontal="center"/>
      <protection/>
    </xf>
    <xf numFmtId="0" fontId="27" fillId="0" borderId="99" xfId="56" applyFont="1" applyFill="1" applyBorder="1" applyAlignment="1">
      <alignment horizontal="center"/>
      <protection/>
    </xf>
    <xf numFmtId="0" fontId="27" fillId="0" borderId="100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97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27" fillId="0" borderId="101" xfId="59" applyFont="1" applyFill="1" applyBorder="1" applyAlignment="1" applyProtection="1">
      <alignment horizontal="center" vertical="center" wrapText="1"/>
      <protection locked="0"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102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97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5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102" xfId="56" applyNumberFormat="1" applyFont="1" applyFill="1" applyBorder="1" applyAlignment="1">
      <alignment horizont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6" sqref="C16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7.75390625" style="66" customWidth="1"/>
    <col min="43" max="43" width="0.12890625" style="66" hidden="1" customWidth="1"/>
    <col min="44" max="44" width="6.875" style="66" hidden="1" customWidth="1"/>
    <col min="45" max="45" width="3.875" style="66" hidden="1" customWidth="1"/>
    <col min="46" max="47" width="6.875" style="66" hidden="1" customWidth="1"/>
    <col min="48" max="48" width="9.875" style="66" hidden="1" customWidth="1"/>
    <col min="49" max="49" width="6.875" style="66" hidden="1" customWidth="1"/>
    <col min="50" max="50" width="3.875" style="66" hidden="1" customWidth="1"/>
    <col min="51" max="52" width="6.875" style="66" hidden="1" customWidth="1"/>
    <col min="53" max="53" width="8.125" style="66" customWidth="1"/>
    <col min="54" max="54" width="8.00390625" style="66" customWidth="1"/>
    <col min="55" max="55" width="8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125" style="66" customWidth="1"/>
    <col min="63" max="63" width="9.875" style="66" hidden="1" customWidth="1"/>
    <col min="64" max="64" width="6.875" style="66" hidden="1" customWidth="1"/>
    <col min="65" max="65" width="3.875" style="66" hidden="1" customWidth="1"/>
    <col min="66" max="67" width="6.875" style="66" hidden="1" customWidth="1"/>
    <col min="68" max="68" width="9.875" style="66" hidden="1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407" t="s">
        <v>105</v>
      </c>
      <c r="D1" s="407"/>
      <c r="E1" s="407"/>
      <c r="F1" s="407"/>
      <c r="G1" s="407"/>
      <c r="H1" s="407"/>
      <c r="I1" s="407"/>
      <c r="J1" s="407"/>
      <c r="K1" s="407"/>
      <c r="L1" s="407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408" t="s">
        <v>0</v>
      </c>
      <c r="B3" s="410" t="s">
        <v>1</v>
      </c>
      <c r="C3" s="412" t="s">
        <v>2</v>
      </c>
      <c r="D3" s="413"/>
      <c r="E3" s="413"/>
      <c r="F3" s="413"/>
      <c r="G3" s="413"/>
      <c r="H3" s="414" t="s">
        <v>3</v>
      </c>
      <c r="I3" s="414"/>
      <c r="J3" s="414"/>
      <c r="K3" s="414"/>
      <c r="L3" s="414"/>
      <c r="M3" s="402" t="s">
        <v>4</v>
      </c>
      <c r="N3" s="402"/>
      <c r="O3" s="402"/>
      <c r="P3" s="402"/>
      <c r="Q3" s="402"/>
      <c r="R3" s="402" t="s">
        <v>5</v>
      </c>
      <c r="S3" s="402"/>
      <c r="T3" s="402"/>
      <c r="U3" s="402"/>
      <c r="V3" s="402"/>
      <c r="W3" s="402" t="s">
        <v>6</v>
      </c>
      <c r="X3" s="402"/>
      <c r="Y3" s="402"/>
      <c r="Z3" s="402"/>
      <c r="AA3" s="402"/>
      <c r="AB3" s="402" t="s">
        <v>7</v>
      </c>
      <c r="AC3" s="402"/>
      <c r="AD3" s="402"/>
      <c r="AE3" s="402"/>
      <c r="AF3" s="402"/>
      <c r="AG3" s="402" t="s">
        <v>8</v>
      </c>
      <c r="AH3" s="402"/>
      <c r="AI3" s="402"/>
      <c r="AJ3" s="402"/>
      <c r="AK3" s="402"/>
      <c r="AL3" s="402" t="s">
        <v>9</v>
      </c>
      <c r="AM3" s="402"/>
      <c r="AN3" s="402"/>
      <c r="AO3" s="402"/>
      <c r="AP3" s="402"/>
      <c r="AQ3" s="402" t="s">
        <v>10</v>
      </c>
      <c r="AR3" s="402"/>
      <c r="AS3" s="402"/>
      <c r="AT3" s="402"/>
      <c r="AU3" s="402"/>
      <c r="AV3" s="402" t="s">
        <v>11</v>
      </c>
      <c r="AW3" s="402"/>
      <c r="AX3" s="402"/>
      <c r="AY3" s="402"/>
      <c r="AZ3" s="402"/>
      <c r="BA3" s="402" t="s">
        <v>12</v>
      </c>
      <c r="BB3" s="402"/>
      <c r="BC3" s="402"/>
      <c r="BD3" s="402"/>
      <c r="BE3" s="403"/>
      <c r="BF3" s="415" t="s">
        <v>13</v>
      </c>
      <c r="BG3" s="402"/>
      <c r="BH3" s="402"/>
      <c r="BI3" s="402"/>
      <c r="BJ3" s="403"/>
      <c r="BK3" s="404" t="s">
        <v>14</v>
      </c>
      <c r="BL3" s="405"/>
      <c r="BM3" s="405"/>
      <c r="BN3" s="405"/>
      <c r="BO3" s="405"/>
      <c r="BP3" s="406" t="s">
        <v>15</v>
      </c>
      <c r="BQ3" s="406"/>
      <c r="BR3" s="406"/>
      <c r="BS3" s="406"/>
      <c r="BT3" s="406"/>
    </row>
    <row r="4" spans="1:72" ht="81" customHeight="1" thickBot="1">
      <c r="A4" s="409"/>
      <c r="B4" s="411"/>
      <c r="C4" s="365" t="s">
        <v>16</v>
      </c>
      <c r="D4" s="365" t="s">
        <v>17</v>
      </c>
      <c r="E4" s="365" t="s">
        <v>18</v>
      </c>
      <c r="F4" s="365" t="s">
        <v>19</v>
      </c>
      <c r="G4" s="365" t="s">
        <v>20</v>
      </c>
      <c r="H4" s="365" t="s">
        <v>21</v>
      </c>
      <c r="I4" s="365" t="s">
        <v>17</v>
      </c>
      <c r="J4" s="365" t="s">
        <v>18</v>
      </c>
      <c r="K4" s="365" t="s">
        <v>19</v>
      </c>
      <c r="L4" s="366" t="s">
        <v>20</v>
      </c>
      <c r="M4" s="367" t="s">
        <v>22</v>
      </c>
      <c r="N4" s="365" t="s">
        <v>17</v>
      </c>
      <c r="O4" s="365" t="s">
        <v>18</v>
      </c>
      <c r="P4" s="365" t="s">
        <v>19</v>
      </c>
      <c r="Q4" s="366" t="s">
        <v>20</v>
      </c>
      <c r="R4" s="367" t="s">
        <v>22</v>
      </c>
      <c r="S4" s="365" t="s">
        <v>17</v>
      </c>
      <c r="T4" s="365" t="s">
        <v>18</v>
      </c>
      <c r="U4" s="365" t="s">
        <v>19</v>
      </c>
      <c r="V4" s="366" t="s">
        <v>20</v>
      </c>
      <c r="W4" s="367" t="s">
        <v>23</v>
      </c>
      <c r="X4" s="365" t="s">
        <v>17</v>
      </c>
      <c r="Y4" s="365" t="s">
        <v>18</v>
      </c>
      <c r="Z4" s="365" t="s">
        <v>19</v>
      </c>
      <c r="AA4" s="366" t="s">
        <v>20</v>
      </c>
      <c r="AB4" s="367" t="s">
        <v>24</v>
      </c>
      <c r="AC4" s="365" t="s">
        <v>17</v>
      </c>
      <c r="AD4" s="365" t="s">
        <v>18</v>
      </c>
      <c r="AE4" s="365" t="s">
        <v>19</v>
      </c>
      <c r="AF4" s="366" t="s">
        <v>20</v>
      </c>
      <c r="AG4" s="367" t="s">
        <v>25</v>
      </c>
      <c r="AH4" s="365" t="s">
        <v>17</v>
      </c>
      <c r="AI4" s="365" t="s">
        <v>18</v>
      </c>
      <c r="AJ4" s="365" t="s">
        <v>19</v>
      </c>
      <c r="AK4" s="366" t="s">
        <v>20</v>
      </c>
      <c r="AL4" s="367" t="s">
        <v>26</v>
      </c>
      <c r="AM4" s="365" t="s">
        <v>17</v>
      </c>
      <c r="AN4" s="365" t="s">
        <v>18</v>
      </c>
      <c r="AO4" s="365" t="s">
        <v>19</v>
      </c>
      <c r="AP4" s="366" t="s">
        <v>20</v>
      </c>
      <c r="AQ4" s="367" t="s">
        <v>26</v>
      </c>
      <c r="AR4" s="365" t="s">
        <v>17</v>
      </c>
      <c r="AS4" s="365" t="s">
        <v>18</v>
      </c>
      <c r="AT4" s="365" t="s">
        <v>19</v>
      </c>
      <c r="AU4" s="366" t="s">
        <v>20</v>
      </c>
      <c r="AV4" s="367" t="s">
        <v>26</v>
      </c>
      <c r="AW4" s="365" t="s">
        <v>17</v>
      </c>
      <c r="AX4" s="365" t="s">
        <v>18</v>
      </c>
      <c r="AY4" s="365" t="s">
        <v>19</v>
      </c>
      <c r="AZ4" s="366" t="s">
        <v>20</v>
      </c>
      <c r="BA4" s="367" t="s">
        <v>25</v>
      </c>
      <c r="BB4" s="365" t="s">
        <v>17</v>
      </c>
      <c r="BC4" s="365" t="s">
        <v>18</v>
      </c>
      <c r="BD4" s="365" t="s">
        <v>19</v>
      </c>
      <c r="BE4" s="366" t="s">
        <v>20</v>
      </c>
      <c r="BF4" s="382" t="s">
        <v>27</v>
      </c>
      <c r="BG4" s="383" t="s">
        <v>17</v>
      </c>
      <c r="BH4" s="383" t="s">
        <v>18</v>
      </c>
      <c r="BI4" s="383" t="s">
        <v>19</v>
      </c>
      <c r="BJ4" s="383" t="s">
        <v>20</v>
      </c>
      <c r="BK4" s="351" t="s">
        <v>27</v>
      </c>
      <c r="BL4" s="68" t="s">
        <v>17</v>
      </c>
      <c r="BM4" s="68" t="s">
        <v>18</v>
      </c>
      <c r="BN4" s="68" t="s">
        <v>19</v>
      </c>
      <c r="BO4" s="69" t="s">
        <v>20</v>
      </c>
      <c r="BP4" s="70" t="s">
        <v>27</v>
      </c>
      <c r="BQ4" s="68" t="s">
        <v>17</v>
      </c>
      <c r="BR4" s="68" t="s">
        <v>18</v>
      </c>
      <c r="BS4" s="68" t="s">
        <v>19</v>
      </c>
      <c r="BT4" s="71" t="s">
        <v>20</v>
      </c>
    </row>
    <row r="5" spans="1:72" s="83" customFormat="1" ht="18" customHeight="1">
      <c r="A5" s="352" t="s">
        <v>28</v>
      </c>
      <c r="B5" s="353"/>
      <c r="C5" s="353"/>
      <c r="D5" s="353"/>
      <c r="E5" s="354"/>
      <c r="F5" s="353"/>
      <c r="G5" s="354"/>
      <c r="H5" s="353"/>
      <c r="I5" s="353"/>
      <c r="J5" s="355"/>
      <c r="K5" s="353"/>
      <c r="L5" s="356"/>
      <c r="M5" s="357"/>
      <c r="N5" s="358"/>
      <c r="O5" s="354"/>
      <c r="P5" s="358"/>
      <c r="Q5" s="356"/>
      <c r="R5" s="359"/>
      <c r="S5" s="360"/>
      <c r="T5" s="354"/>
      <c r="U5" s="360"/>
      <c r="V5" s="356"/>
      <c r="W5" s="359"/>
      <c r="X5" s="360"/>
      <c r="Y5" s="354"/>
      <c r="Z5" s="360"/>
      <c r="AA5" s="356"/>
      <c r="AB5" s="361"/>
      <c r="AC5" s="360"/>
      <c r="AD5" s="354"/>
      <c r="AE5" s="360"/>
      <c r="AF5" s="356"/>
      <c r="AG5" s="361"/>
      <c r="AH5" s="360"/>
      <c r="AI5" s="354"/>
      <c r="AJ5" s="360"/>
      <c r="AK5" s="356"/>
      <c r="AL5" s="361"/>
      <c r="AM5" s="360"/>
      <c r="AN5" s="354"/>
      <c r="AO5" s="360"/>
      <c r="AP5" s="362"/>
      <c r="AQ5" s="363"/>
      <c r="AR5" s="353"/>
      <c r="AS5" s="353"/>
      <c r="AT5" s="353"/>
      <c r="AU5" s="362"/>
      <c r="AV5" s="364"/>
      <c r="AW5" s="353"/>
      <c r="AX5" s="353"/>
      <c r="AY5" s="353"/>
      <c r="AZ5" s="362"/>
      <c r="BA5" s="359"/>
      <c r="BB5" s="360"/>
      <c r="BC5" s="354"/>
      <c r="BD5" s="360"/>
      <c r="BE5" s="356"/>
      <c r="BF5" s="388"/>
      <c r="BG5" s="353"/>
      <c r="BH5" s="353"/>
      <c r="BI5" s="353"/>
      <c r="BJ5" s="353"/>
      <c r="BK5" s="385"/>
      <c r="BL5" s="72"/>
      <c r="BM5" s="72"/>
      <c r="BN5" s="72"/>
      <c r="BO5" s="80"/>
      <c r="BP5" s="76"/>
      <c r="BQ5" s="77"/>
      <c r="BR5" s="77"/>
      <c r="BS5" s="77"/>
      <c r="BT5" s="82"/>
    </row>
    <row r="6" spans="1:72" s="83" customFormat="1" ht="15.75" customHeight="1">
      <c r="A6" s="49" t="s">
        <v>29</v>
      </c>
      <c r="B6" s="78">
        <v>10</v>
      </c>
      <c r="C6" s="84">
        <f>SUM(H6+M6+R6+W6+AB6+AG6+AL6+AQ6+AV6+BA6+BF6+BK6+BP6)</f>
        <v>6612</v>
      </c>
      <c r="D6" s="84">
        <f>I6+N6+S6+X6+AC6+AH6+AM6+AR6+AW6+BB6+BG6+BL6</f>
        <v>6532</v>
      </c>
      <c r="E6" s="85">
        <f>D6/C6*100</f>
        <v>98.79007864488808</v>
      </c>
      <c r="F6" s="84">
        <f>K6+P6+U6+Z6+AE6+AJ6+AO6+AT6+AY6+BD6+BI6+BN6</f>
        <v>13660</v>
      </c>
      <c r="G6" s="86">
        <f>F6/D6*10</f>
        <v>20.91243110838947</v>
      </c>
      <c r="H6" s="87">
        <v>2076</v>
      </c>
      <c r="I6" s="88">
        <v>2076</v>
      </c>
      <c r="J6" s="74">
        <f>I6/H6*100</f>
        <v>100</v>
      </c>
      <c r="K6" s="88">
        <v>4639</v>
      </c>
      <c r="L6" s="89">
        <f>K6/I6*10</f>
        <v>22.345857418111752</v>
      </c>
      <c r="M6" s="79">
        <v>140</v>
      </c>
      <c r="N6" s="78">
        <v>140</v>
      </c>
      <c r="O6" s="74">
        <f aca="true" t="shared" si="0" ref="O6:O14">N6/M6*100</f>
        <v>100</v>
      </c>
      <c r="P6" s="78">
        <v>260</v>
      </c>
      <c r="Q6" s="90">
        <f aca="true" t="shared" si="1" ref="Q6:Q14">P6/N6*10</f>
        <v>18.571428571428573</v>
      </c>
      <c r="R6" s="91"/>
      <c r="S6" s="92"/>
      <c r="T6" s="86"/>
      <c r="U6" s="92"/>
      <c r="V6" s="90"/>
      <c r="W6" s="79">
        <v>40</v>
      </c>
      <c r="X6" s="93">
        <v>40</v>
      </c>
      <c r="Y6" s="74">
        <f>X6/W6*100</f>
        <v>100</v>
      </c>
      <c r="Z6" s="88">
        <v>72</v>
      </c>
      <c r="AA6" s="90">
        <f>Z6/X6*10</f>
        <v>18</v>
      </c>
      <c r="AB6" s="79">
        <v>235</v>
      </c>
      <c r="AC6" s="87">
        <v>235</v>
      </c>
      <c r="AD6" s="73">
        <f aca="true" t="shared" si="2" ref="AD6:AD16">AC6/AB6*100</f>
        <v>100</v>
      </c>
      <c r="AE6" s="87">
        <v>548</v>
      </c>
      <c r="AF6" s="75">
        <f aca="true" t="shared" si="3" ref="AF6:AF16">AE6/AC6*10</f>
        <v>23.319148936170212</v>
      </c>
      <c r="AG6" s="79">
        <v>650</v>
      </c>
      <c r="AH6" s="88">
        <v>650</v>
      </c>
      <c r="AI6" s="94">
        <f aca="true" t="shared" si="4" ref="AI6:AI11">AH6/AG6*100</f>
        <v>100</v>
      </c>
      <c r="AJ6" s="88">
        <v>1072</v>
      </c>
      <c r="AK6" s="95">
        <f aca="true" t="shared" si="5" ref="AK6:AK11">AJ6/AH6*10</f>
        <v>16.492307692307694</v>
      </c>
      <c r="AL6" s="79">
        <v>2961</v>
      </c>
      <c r="AM6" s="87">
        <v>2961</v>
      </c>
      <c r="AN6" s="96">
        <f aca="true" t="shared" si="6" ref="AN6:AN16">AM6/AL6*100</f>
        <v>100</v>
      </c>
      <c r="AO6" s="87">
        <v>6275</v>
      </c>
      <c r="AP6" s="89">
        <f aca="true" t="shared" si="7" ref="AP6:AP18">AO6/AM6*10</f>
        <v>21.19216480918609</v>
      </c>
      <c r="AQ6" s="81"/>
      <c r="AR6" s="97"/>
      <c r="AS6" s="97"/>
      <c r="AT6" s="97"/>
      <c r="AU6" s="98"/>
      <c r="AV6" s="99"/>
      <c r="AW6" s="97"/>
      <c r="AX6" s="97"/>
      <c r="AY6" s="97"/>
      <c r="AZ6" s="98"/>
      <c r="BA6" s="79">
        <v>370</v>
      </c>
      <c r="BB6" s="93">
        <v>370</v>
      </c>
      <c r="BC6" s="74">
        <f>BB6/BA6*100</f>
        <v>100</v>
      </c>
      <c r="BD6" s="93">
        <v>672</v>
      </c>
      <c r="BE6" s="89">
        <f>BD6/BB6*10</f>
        <v>18.16216216216216</v>
      </c>
      <c r="BF6" s="389">
        <v>60</v>
      </c>
      <c r="BG6" s="100">
        <v>60</v>
      </c>
      <c r="BH6" s="100">
        <f>BG6/BF6*100</f>
        <v>100</v>
      </c>
      <c r="BI6" s="100">
        <v>122</v>
      </c>
      <c r="BJ6" s="97">
        <f>BI6/BG6*10</f>
        <v>20.333333333333332</v>
      </c>
      <c r="BK6" s="386">
        <v>80</v>
      </c>
      <c r="BL6" s="97"/>
      <c r="BM6" s="97"/>
      <c r="BN6" s="97"/>
      <c r="BO6" s="98"/>
      <c r="BP6" s="101"/>
      <c r="BQ6" s="100"/>
      <c r="BR6" s="100"/>
      <c r="BS6" s="100"/>
      <c r="BT6" s="102"/>
    </row>
    <row r="7" spans="1:72" s="83" customFormat="1" ht="15.75" customHeight="1">
      <c r="A7" s="49" t="s">
        <v>30</v>
      </c>
      <c r="B7" s="78">
        <v>182</v>
      </c>
      <c r="C7" s="84">
        <f aca="true" t="shared" si="8" ref="C7:C25">SUM(H7+M7+R7+W7+AB7+AG7+AL7+AQ7+AV7+BA7+BF7+BK7+BP7)</f>
        <v>20184</v>
      </c>
      <c r="D7" s="84">
        <f>I7+N7+S7+X7+AC7+AH7+AM7+AR7+AW7+BB7+BG7+BL7</f>
        <v>15697</v>
      </c>
      <c r="E7" s="85">
        <f>D7/C7*100</f>
        <v>77.7695204122077</v>
      </c>
      <c r="F7" s="84">
        <f>K7+P7+U7+Z7+AE7+AJ7+AO7+AT7+AY7+BD7+BI7+BN7</f>
        <v>36128</v>
      </c>
      <c r="G7" s="86">
        <f>F7/D7*10</f>
        <v>23.015862903739567</v>
      </c>
      <c r="H7" s="87">
        <v>6360</v>
      </c>
      <c r="I7" s="88">
        <v>6360</v>
      </c>
      <c r="J7" s="74">
        <f>I7/H7*100</f>
        <v>100</v>
      </c>
      <c r="K7" s="88">
        <v>16698</v>
      </c>
      <c r="L7" s="89">
        <f>K7/I7*10</f>
        <v>26.254716981132074</v>
      </c>
      <c r="M7" s="79">
        <v>1465</v>
      </c>
      <c r="N7" s="78">
        <v>1465</v>
      </c>
      <c r="O7" s="74">
        <f t="shared" si="0"/>
        <v>100</v>
      </c>
      <c r="P7" s="78">
        <v>3222</v>
      </c>
      <c r="Q7" s="90">
        <f t="shared" si="1"/>
        <v>21.99317406143345</v>
      </c>
      <c r="R7" s="91"/>
      <c r="S7" s="92"/>
      <c r="T7" s="86"/>
      <c r="U7" s="92"/>
      <c r="V7" s="90"/>
      <c r="W7" s="79"/>
      <c r="X7" s="93"/>
      <c r="Y7" s="74"/>
      <c r="Z7" s="88"/>
      <c r="AA7" s="90"/>
      <c r="AB7" s="79">
        <v>5270</v>
      </c>
      <c r="AC7" s="87">
        <v>2544</v>
      </c>
      <c r="AD7" s="73">
        <f t="shared" si="2"/>
        <v>48.27324478178368</v>
      </c>
      <c r="AE7" s="87">
        <v>5655</v>
      </c>
      <c r="AF7" s="75">
        <f t="shared" si="3"/>
        <v>22.22877358490566</v>
      </c>
      <c r="AG7" s="79">
        <v>3580</v>
      </c>
      <c r="AH7" s="88">
        <v>3536</v>
      </c>
      <c r="AI7" s="94">
        <f t="shared" si="4"/>
        <v>98.77094972067039</v>
      </c>
      <c r="AJ7" s="88">
        <v>7171</v>
      </c>
      <c r="AK7" s="95">
        <f t="shared" si="5"/>
        <v>20.27997737556561</v>
      </c>
      <c r="AL7" s="79">
        <v>3159</v>
      </c>
      <c r="AM7" s="87">
        <v>1792</v>
      </c>
      <c r="AN7" s="96">
        <f t="shared" si="6"/>
        <v>56.72681228236783</v>
      </c>
      <c r="AO7" s="87">
        <v>3382</v>
      </c>
      <c r="AP7" s="89">
        <f t="shared" si="7"/>
        <v>18.872767857142858</v>
      </c>
      <c r="AQ7" s="81"/>
      <c r="AR7" s="97"/>
      <c r="AS7" s="97"/>
      <c r="AT7" s="97"/>
      <c r="AU7" s="98"/>
      <c r="AV7" s="99"/>
      <c r="AW7" s="97"/>
      <c r="AX7" s="97"/>
      <c r="AY7" s="97"/>
      <c r="AZ7" s="98"/>
      <c r="BA7" s="79">
        <v>210</v>
      </c>
      <c r="BB7" s="93"/>
      <c r="BC7" s="74"/>
      <c r="BD7" s="93"/>
      <c r="BE7" s="89"/>
      <c r="BF7" s="389">
        <v>75</v>
      </c>
      <c r="BG7" s="100"/>
      <c r="BH7" s="100"/>
      <c r="BI7" s="100"/>
      <c r="BJ7" s="97"/>
      <c r="BK7" s="386">
        <v>65</v>
      </c>
      <c r="BL7" s="97"/>
      <c r="BM7" s="97"/>
      <c r="BN7" s="97"/>
      <c r="BO7" s="98"/>
      <c r="BP7" s="101"/>
      <c r="BQ7" s="100"/>
      <c r="BR7" s="100"/>
      <c r="BS7" s="100"/>
      <c r="BT7" s="102"/>
    </row>
    <row r="8" spans="1:72" s="83" customFormat="1" ht="15.75" customHeight="1">
      <c r="A8" s="49" t="s">
        <v>31</v>
      </c>
      <c r="B8" s="78">
        <v>199</v>
      </c>
      <c r="C8" s="84">
        <f t="shared" si="8"/>
        <v>6535</v>
      </c>
      <c r="D8" s="84">
        <f>I8+N8+S8+X8+AC8+AH8+AM8+AR8+AW8+BB8+BG8+BL8</f>
        <v>4182</v>
      </c>
      <c r="E8" s="85">
        <f>D8/C8*100</f>
        <v>63.993879112471305</v>
      </c>
      <c r="F8" s="84">
        <f>K8+P8+U8+Z8+AE8+AJ8+AO8+AT8+AY8+BD8+BI8+BN8</f>
        <v>7097</v>
      </c>
      <c r="G8" s="86">
        <f>F8/D8*10</f>
        <v>16.970349115255857</v>
      </c>
      <c r="H8" s="87">
        <v>1987</v>
      </c>
      <c r="I8" s="88">
        <v>1763</v>
      </c>
      <c r="J8" s="74">
        <f>I8/H8*100</f>
        <v>88.72672370407649</v>
      </c>
      <c r="K8" s="88">
        <v>4513</v>
      </c>
      <c r="L8" s="89">
        <f>K8/I8*10</f>
        <v>25.59841179807147</v>
      </c>
      <c r="M8" s="79">
        <v>370</v>
      </c>
      <c r="N8" s="78">
        <v>370</v>
      </c>
      <c r="O8" s="74">
        <f t="shared" si="0"/>
        <v>100</v>
      </c>
      <c r="P8" s="78">
        <v>429</v>
      </c>
      <c r="Q8" s="90">
        <f t="shared" si="1"/>
        <v>11.594594594594593</v>
      </c>
      <c r="R8" s="91">
        <v>50</v>
      </c>
      <c r="S8" s="92">
        <v>50</v>
      </c>
      <c r="T8" s="86">
        <f>S8/R8*100</f>
        <v>100</v>
      </c>
      <c r="U8" s="92">
        <v>50</v>
      </c>
      <c r="V8" s="90">
        <f>U8/S8*10</f>
        <v>10</v>
      </c>
      <c r="W8" s="79"/>
      <c r="X8" s="93"/>
      <c r="Y8" s="74"/>
      <c r="Z8" s="88"/>
      <c r="AA8" s="90"/>
      <c r="AB8" s="79">
        <v>1487</v>
      </c>
      <c r="AC8" s="87">
        <v>280</v>
      </c>
      <c r="AD8" s="73">
        <f t="shared" si="2"/>
        <v>18.82985877605918</v>
      </c>
      <c r="AE8" s="87">
        <v>300</v>
      </c>
      <c r="AF8" s="75">
        <f t="shared" si="3"/>
        <v>10.714285714285714</v>
      </c>
      <c r="AG8" s="79">
        <v>905</v>
      </c>
      <c r="AH8" s="88">
        <v>357</v>
      </c>
      <c r="AI8" s="94">
        <f t="shared" si="4"/>
        <v>39.447513812154696</v>
      </c>
      <c r="AJ8" s="88">
        <v>290</v>
      </c>
      <c r="AK8" s="95">
        <f t="shared" si="5"/>
        <v>8.123249299719888</v>
      </c>
      <c r="AL8" s="79">
        <v>1432</v>
      </c>
      <c r="AM8" s="87">
        <v>1362</v>
      </c>
      <c r="AN8" s="96">
        <f t="shared" si="6"/>
        <v>95.11173184357543</v>
      </c>
      <c r="AO8" s="87">
        <v>1515</v>
      </c>
      <c r="AP8" s="89">
        <f t="shared" si="7"/>
        <v>11.123348017621147</v>
      </c>
      <c r="AQ8" s="81"/>
      <c r="AR8" s="97"/>
      <c r="AS8" s="97"/>
      <c r="AT8" s="97"/>
      <c r="AU8" s="98"/>
      <c r="AV8" s="99"/>
      <c r="AW8" s="97"/>
      <c r="AX8" s="97"/>
      <c r="AY8" s="97"/>
      <c r="AZ8" s="98"/>
      <c r="BA8" s="79">
        <v>304</v>
      </c>
      <c r="BB8" s="93"/>
      <c r="BC8" s="74"/>
      <c r="BD8" s="93"/>
      <c r="BE8" s="89"/>
      <c r="BF8" s="389"/>
      <c r="BG8" s="100"/>
      <c r="BH8" s="100"/>
      <c r="BI8" s="100"/>
      <c r="BJ8" s="97"/>
      <c r="BK8" s="386"/>
      <c r="BL8" s="97"/>
      <c r="BM8" s="97"/>
      <c r="BN8" s="97"/>
      <c r="BO8" s="98"/>
      <c r="BP8" s="101"/>
      <c r="BQ8" s="100"/>
      <c r="BR8" s="100"/>
      <c r="BS8" s="100"/>
      <c r="BT8" s="102"/>
    </row>
    <row r="9" spans="1:72" s="83" customFormat="1" ht="15.75" customHeight="1">
      <c r="A9" s="49" t="s">
        <v>32</v>
      </c>
      <c r="B9" s="78">
        <v>50</v>
      </c>
      <c r="C9" s="84">
        <f t="shared" si="8"/>
        <v>22592</v>
      </c>
      <c r="D9" s="84">
        <f aca="true" t="shared" si="9" ref="D9:D18">I9+N9+S9+X9+AC9+AH9+AM9+AR9+AW9+BB9+BG9+BL9</f>
        <v>17578</v>
      </c>
      <c r="E9" s="85">
        <f aca="true" t="shared" si="10" ref="E9:E18">D9/C9*100</f>
        <v>77.80630311614732</v>
      </c>
      <c r="F9" s="84">
        <f aca="true" t="shared" si="11" ref="F9:F18">K9+P9+U9+Z9+AE9+AJ9+AO9+AT9+AY9+BD9+BI9+BN9</f>
        <v>47210</v>
      </c>
      <c r="G9" s="86">
        <f aca="true" t="shared" si="12" ref="G9:G18">F9/D9*10</f>
        <v>26.85743543065195</v>
      </c>
      <c r="H9" s="87">
        <v>11250</v>
      </c>
      <c r="I9" s="88">
        <v>11250</v>
      </c>
      <c r="J9" s="74">
        <f aca="true" t="shared" si="13" ref="J9:J18">I9/H9*100</f>
        <v>100</v>
      </c>
      <c r="K9" s="88">
        <v>32877</v>
      </c>
      <c r="L9" s="89">
        <f>K9/I9*10</f>
        <v>29.224</v>
      </c>
      <c r="M9" s="79">
        <v>1318</v>
      </c>
      <c r="N9" s="78">
        <v>1318</v>
      </c>
      <c r="O9" s="74">
        <f t="shared" si="0"/>
        <v>100</v>
      </c>
      <c r="P9" s="78">
        <v>3602</v>
      </c>
      <c r="Q9" s="90">
        <f t="shared" si="1"/>
        <v>27.32928679817906</v>
      </c>
      <c r="R9" s="91"/>
      <c r="S9" s="92"/>
      <c r="T9" s="86"/>
      <c r="U9" s="92"/>
      <c r="V9" s="90"/>
      <c r="W9" s="79">
        <v>556</v>
      </c>
      <c r="X9" s="93">
        <v>556</v>
      </c>
      <c r="Y9" s="74">
        <f aca="true" t="shared" si="14" ref="Y9:Y17">X9/W9*100</f>
        <v>100</v>
      </c>
      <c r="Z9" s="88">
        <v>755</v>
      </c>
      <c r="AA9" s="90">
        <f aca="true" t="shared" si="15" ref="AA9:AA17">Z9/X9*10</f>
        <v>13.579136690647482</v>
      </c>
      <c r="AB9" s="79">
        <v>4543</v>
      </c>
      <c r="AC9" s="87">
        <v>977</v>
      </c>
      <c r="AD9" s="73">
        <f t="shared" si="2"/>
        <v>21.50561303103676</v>
      </c>
      <c r="AE9" s="87">
        <v>1957</v>
      </c>
      <c r="AF9" s="75">
        <f t="shared" si="3"/>
        <v>20.030706243602868</v>
      </c>
      <c r="AG9" s="79">
        <v>2573</v>
      </c>
      <c r="AH9" s="88">
        <v>2292</v>
      </c>
      <c r="AI9" s="94">
        <f t="shared" si="4"/>
        <v>89.07889623008161</v>
      </c>
      <c r="AJ9" s="88">
        <v>5425</v>
      </c>
      <c r="AK9" s="95">
        <f t="shared" si="5"/>
        <v>23.669284467713787</v>
      </c>
      <c r="AL9" s="79">
        <v>954</v>
      </c>
      <c r="AM9" s="87">
        <v>954</v>
      </c>
      <c r="AN9" s="96">
        <f t="shared" si="6"/>
        <v>100</v>
      </c>
      <c r="AO9" s="87">
        <v>2301</v>
      </c>
      <c r="AP9" s="89">
        <f t="shared" si="7"/>
        <v>24.11949685534591</v>
      </c>
      <c r="AQ9" s="81">
        <v>1012</v>
      </c>
      <c r="AR9" s="97"/>
      <c r="AS9" s="97"/>
      <c r="AT9" s="97"/>
      <c r="AU9" s="98"/>
      <c r="AV9" s="99">
        <v>30</v>
      </c>
      <c r="AW9" s="97"/>
      <c r="AX9" s="97"/>
      <c r="AY9" s="97"/>
      <c r="AZ9" s="98"/>
      <c r="BA9" s="79">
        <v>331</v>
      </c>
      <c r="BB9" s="93">
        <v>231</v>
      </c>
      <c r="BC9" s="74">
        <f>BB9/BA9*100</f>
        <v>69.78851963746223</v>
      </c>
      <c r="BD9" s="93">
        <v>293</v>
      </c>
      <c r="BE9" s="89">
        <f>BD9/BB9*10</f>
        <v>12.683982683982684</v>
      </c>
      <c r="BF9" s="389"/>
      <c r="BG9" s="100"/>
      <c r="BH9" s="100"/>
      <c r="BI9" s="100"/>
      <c r="BJ9" s="97"/>
      <c r="BK9" s="386">
        <v>25</v>
      </c>
      <c r="BL9" s="97"/>
      <c r="BM9" s="97"/>
      <c r="BN9" s="97"/>
      <c r="BO9" s="98"/>
      <c r="BP9" s="101"/>
      <c r="BQ9" s="100"/>
      <c r="BR9" s="100"/>
      <c r="BS9" s="100"/>
      <c r="BT9" s="102"/>
    </row>
    <row r="10" spans="1:72" s="83" customFormat="1" ht="15" customHeight="1">
      <c r="A10" s="49" t="s">
        <v>33</v>
      </c>
      <c r="B10" s="78">
        <v>782</v>
      </c>
      <c r="C10" s="84">
        <f t="shared" si="8"/>
        <v>26331</v>
      </c>
      <c r="D10" s="84">
        <f t="shared" si="9"/>
        <v>21595</v>
      </c>
      <c r="E10" s="85">
        <f t="shared" si="10"/>
        <v>82.01359614143026</v>
      </c>
      <c r="F10" s="84">
        <f t="shared" si="11"/>
        <v>71657.6</v>
      </c>
      <c r="G10" s="86">
        <f t="shared" si="12"/>
        <v>33.18249594813614</v>
      </c>
      <c r="H10" s="87">
        <v>12056</v>
      </c>
      <c r="I10" s="88">
        <v>11656</v>
      </c>
      <c r="J10" s="74">
        <f t="shared" si="13"/>
        <v>96.6821499668215</v>
      </c>
      <c r="K10" s="88">
        <v>43327</v>
      </c>
      <c r="L10" s="89">
        <f aca="true" t="shared" si="16" ref="L10:L18">K10/I10*10</f>
        <v>37.17141386410432</v>
      </c>
      <c r="M10" s="79">
        <v>1120</v>
      </c>
      <c r="N10" s="78">
        <v>1090</v>
      </c>
      <c r="O10" s="74">
        <f t="shared" si="0"/>
        <v>97.32142857142857</v>
      </c>
      <c r="P10" s="78">
        <v>3939</v>
      </c>
      <c r="Q10" s="90">
        <f t="shared" si="1"/>
        <v>36.137614678899084</v>
      </c>
      <c r="R10" s="91"/>
      <c r="S10" s="92"/>
      <c r="T10" s="86"/>
      <c r="U10" s="92"/>
      <c r="V10" s="90"/>
      <c r="W10" s="79">
        <v>378</v>
      </c>
      <c r="X10" s="93">
        <v>378</v>
      </c>
      <c r="Y10" s="74">
        <f t="shared" si="14"/>
        <v>100</v>
      </c>
      <c r="Z10" s="88">
        <v>894.6</v>
      </c>
      <c r="AA10" s="90">
        <f t="shared" si="15"/>
        <v>23.666666666666668</v>
      </c>
      <c r="AB10" s="79">
        <v>5448</v>
      </c>
      <c r="AC10" s="87">
        <v>2106</v>
      </c>
      <c r="AD10" s="73">
        <f t="shared" si="2"/>
        <v>38.65638766519824</v>
      </c>
      <c r="AE10" s="87">
        <v>6593</v>
      </c>
      <c r="AF10" s="75">
        <f t="shared" si="3"/>
        <v>31.30579297245964</v>
      </c>
      <c r="AG10" s="79">
        <v>2934</v>
      </c>
      <c r="AH10" s="88">
        <v>2924</v>
      </c>
      <c r="AI10" s="94">
        <f t="shared" si="4"/>
        <v>99.65916837082482</v>
      </c>
      <c r="AJ10" s="88">
        <v>7838</v>
      </c>
      <c r="AK10" s="95">
        <f t="shared" si="5"/>
        <v>26.805745554035568</v>
      </c>
      <c r="AL10" s="79">
        <v>3288</v>
      </c>
      <c r="AM10" s="87">
        <v>2811</v>
      </c>
      <c r="AN10" s="96">
        <f t="shared" si="6"/>
        <v>85.49270072992701</v>
      </c>
      <c r="AO10" s="87">
        <v>8451</v>
      </c>
      <c r="AP10" s="89">
        <f t="shared" si="7"/>
        <v>30.064034151547496</v>
      </c>
      <c r="AQ10" s="81">
        <v>100</v>
      </c>
      <c r="AR10" s="97"/>
      <c r="AS10" s="97"/>
      <c r="AT10" s="97"/>
      <c r="AU10" s="98"/>
      <c r="AV10" s="99">
        <v>204</v>
      </c>
      <c r="AW10" s="97"/>
      <c r="AX10" s="97"/>
      <c r="AY10" s="97"/>
      <c r="AZ10" s="98"/>
      <c r="BA10" s="79">
        <v>749</v>
      </c>
      <c r="BB10" s="93">
        <v>630</v>
      </c>
      <c r="BC10" s="74">
        <f>BB10/BA10*100</f>
        <v>84.11214953271028</v>
      </c>
      <c r="BD10" s="93">
        <v>615</v>
      </c>
      <c r="BE10" s="89">
        <f>BD10/BB10*10</f>
        <v>9.761904761904761</v>
      </c>
      <c r="BF10" s="389">
        <v>32</v>
      </c>
      <c r="BG10" s="100"/>
      <c r="BH10" s="100"/>
      <c r="BI10" s="100"/>
      <c r="BJ10" s="97"/>
      <c r="BK10" s="386">
        <v>22</v>
      </c>
      <c r="BL10" s="97"/>
      <c r="BM10" s="97"/>
      <c r="BN10" s="97"/>
      <c r="BO10" s="98"/>
      <c r="BP10" s="101"/>
      <c r="BQ10" s="100"/>
      <c r="BR10" s="100"/>
      <c r="BS10" s="100"/>
      <c r="BT10" s="102"/>
    </row>
    <row r="11" spans="1:72" s="83" customFormat="1" ht="15.75" customHeight="1">
      <c r="A11" s="49" t="s">
        <v>34</v>
      </c>
      <c r="B11" s="78">
        <v>337</v>
      </c>
      <c r="C11" s="84">
        <f t="shared" si="8"/>
        <v>59506</v>
      </c>
      <c r="D11" s="84">
        <f t="shared" si="9"/>
        <v>40790</v>
      </c>
      <c r="E11" s="85">
        <f t="shared" si="10"/>
        <v>68.54770947467482</v>
      </c>
      <c r="F11" s="84">
        <f t="shared" si="11"/>
        <v>111776</v>
      </c>
      <c r="G11" s="86">
        <f t="shared" si="12"/>
        <v>27.40279480264771</v>
      </c>
      <c r="H11" s="87">
        <v>24709</v>
      </c>
      <c r="I11" s="88">
        <v>23741</v>
      </c>
      <c r="J11" s="74">
        <f t="shared" si="13"/>
        <v>96.08239912582461</v>
      </c>
      <c r="K11" s="88">
        <v>78411</v>
      </c>
      <c r="L11" s="89">
        <f t="shared" si="16"/>
        <v>33.02767364474959</v>
      </c>
      <c r="M11" s="79">
        <v>936</v>
      </c>
      <c r="N11" s="78">
        <v>936</v>
      </c>
      <c r="O11" s="74">
        <f t="shared" si="0"/>
        <v>100</v>
      </c>
      <c r="P11" s="78">
        <v>1675</v>
      </c>
      <c r="Q11" s="90">
        <f t="shared" si="1"/>
        <v>17.895299145299145</v>
      </c>
      <c r="R11" s="91"/>
      <c r="S11" s="92"/>
      <c r="T11" s="86"/>
      <c r="U11" s="92"/>
      <c r="V11" s="90"/>
      <c r="W11" s="79">
        <v>244</v>
      </c>
      <c r="X11" s="93">
        <v>244</v>
      </c>
      <c r="Y11" s="74">
        <f t="shared" si="14"/>
        <v>100</v>
      </c>
      <c r="Z11" s="88">
        <v>665</v>
      </c>
      <c r="AA11" s="90">
        <f t="shared" si="15"/>
        <v>27.254098360655735</v>
      </c>
      <c r="AB11" s="79">
        <v>19138</v>
      </c>
      <c r="AC11" s="87">
        <v>6787</v>
      </c>
      <c r="AD11" s="73">
        <f t="shared" si="2"/>
        <v>35.46347580729439</v>
      </c>
      <c r="AE11" s="87">
        <v>11646</v>
      </c>
      <c r="AF11" s="75">
        <f t="shared" si="3"/>
        <v>17.15927508472079</v>
      </c>
      <c r="AG11" s="79">
        <v>12206</v>
      </c>
      <c r="AH11" s="88">
        <v>8505</v>
      </c>
      <c r="AI11" s="94">
        <f t="shared" si="4"/>
        <v>69.6788464689497</v>
      </c>
      <c r="AJ11" s="88">
        <v>18075</v>
      </c>
      <c r="AK11" s="95">
        <f t="shared" si="5"/>
        <v>21.252204585537918</v>
      </c>
      <c r="AL11" s="79">
        <v>1246</v>
      </c>
      <c r="AM11" s="87">
        <v>577</v>
      </c>
      <c r="AN11" s="96">
        <f t="shared" si="6"/>
        <v>46.30818619582664</v>
      </c>
      <c r="AO11" s="87">
        <v>1304</v>
      </c>
      <c r="AP11" s="89">
        <f t="shared" si="7"/>
        <v>22.599653379549395</v>
      </c>
      <c r="AQ11" s="81">
        <v>13</v>
      </c>
      <c r="AR11" s="97"/>
      <c r="AS11" s="97"/>
      <c r="AT11" s="97"/>
      <c r="AU11" s="98"/>
      <c r="AV11" s="99"/>
      <c r="AW11" s="97"/>
      <c r="AX11" s="97"/>
      <c r="AY11" s="97"/>
      <c r="AZ11" s="98"/>
      <c r="BA11" s="79">
        <v>1014</v>
      </c>
      <c r="BB11" s="93"/>
      <c r="BC11" s="74"/>
      <c r="BD11" s="93"/>
      <c r="BE11" s="89"/>
      <c r="BF11" s="389"/>
      <c r="BG11" s="100"/>
      <c r="BH11" s="100"/>
      <c r="BI11" s="100"/>
      <c r="BJ11" s="97"/>
      <c r="BK11" s="386">
        <v>0</v>
      </c>
      <c r="BL11" s="97"/>
      <c r="BM11" s="97"/>
      <c r="BN11" s="97"/>
      <c r="BO11" s="98"/>
      <c r="BP11" s="101"/>
      <c r="BQ11" s="100"/>
      <c r="BR11" s="100"/>
      <c r="BS11" s="100"/>
      <c r="BT11" s="102"/>
    </row>
    <row r="12" spans="1:72" s="83" customFormat="1" ht="15" customHeight="1">
      <c r="A12" s="49" t="s">
        <v>35</v>
      </c>
      <c r="B12" s="78">
        <v>1527</v>
      </c>
      <c r="C12" s="84">
        <f t="shared" si="8"/>
        <v>73048</v>
      </c>
      <c r="D12" s="84">
        <f t="shared" si="9"/>
        <v>58454</v>
      </c>
      <c r="E12" s="85">
        <f t="shared" si="10"/>
        <v>80.02135582083014</v>
      </c>
      <c r="F12" s="84">
        <f t="shared" si="11"/>
        <v>190532</v>
      </c>
      <c r="G12" s="86">
        <f t="shared" si="12"/>
        <v>32.59520306565847</v>
      </c>
      <c r="H12" s="87">
        <v>25709</v>
      </c>
      <c r="I12" s="88">
        <v>25032</v>
      </c>
      <c r="J12" s="74">
        <f t="shared" si="13"/>
        <v>97.36668092885759</v>
      </c>
      <c r="K12" s="88">
        <v>94499</v>
      </c>
      <c r="L12" s="89">
        <f t="shared" si="16"/>
        <v>37.75127836369447</v>
      </c>
      <c r="M12" s="79">
        <v>4577</v>
      </c>
      <c r="N12" s="78">
        <v>4364</v>
      </c>
      <c r="O12" s="74">
        <f t="shared" si="0"/>
        <v>95.34629670089578</v>
      </c>
      <c r="P12" s="78">
        <v>13568</v>
      </c>
      <c r="Q12" s="90">
        <f t="shared" si="1"/>
        <v>31.090742438130157</v>
      </c>
      <c r="R12" s="91"/>
      <c r="S12" s="92"/>
      <c r="T12" s="86"/>
      <c r="U12" s="92"/>
      <c r="V12" s="90"/>
      <c r="W12" s="79">
        <v>3680</v>
      </c>
      <c r="X12" s="93">
        <v>3639</v>
      </c>
      <c r="Y12" s="74">
        <f t="shared" si="14"/>
        <v>98.88586956521739</v>
      </c>
      <c r="Z12" s="88">
        <v>7848</v>
      </c>
      <c r="AA12" s="90">
        <f t="shared" si="15"/>
        <v>21.566364385820282</v>
      </c>
      <c r="AB12" s="79">
        <v>16199</v>
      </c>
      <c r="AC12" s="87">
        <v>7094</v>
      </c>
      <c r="AD12" s="73">
        <f t="shared" si="2"/>
        <v>43.792826717698624</v>
      </c>
      <c r="AE12" s="87">
        <v>15026</v>
      </c>
      <c r="AF12" s="75">
        <f t="shared" si="3"/>
        <v>21.18127995489146</v>
      </c>
      <c r="AG12" s="79">
        <v>15288</v>
      </c>
      <c r="AH12" s="88">
        <v>13955</v>
      </c>
      <c r="AI12" s="94">
        <f aca="true" t="shared" si="17" ref="AI12:AI22">AH12/AG12*100</f>
        <v>91.28074306645735</v>
      </c>
      <c r="AJ12" s="88">
        <v>43233</v>
      </c>
      <c r="AK12" s="95">
        <f aca="true" t="shared" si="18" ref="AK12:AK22">AJ12/AH12*10</f>
        <v>30.98029380150484</v>
      </c>
      <c r="AL12" s="79">
        <v>5059</v>
      </c>
      <c r="AM12" s="87">
        <v>4120</v>
      </c>
      <c r="AN12" s="96">
        <f t="shared" si="6"/>
        <v>81.4390195690848</v>
      </c>
      <c r="AO12" s="87">
        <v>15858</v>
      </c>
      <c r="AP12" s="89">
        <f t="shared" si="7"/>
        <v>38.490291262135926</v>
      </c>
      <c r="AQ12" s="81">
        <v>1094</v>
      </c>
      <c r="AR12" s="97"/>
      <c r="AS12" s="97"/>
      <c r="AT12" s="97"/>
      <c r="AU12" s="98"/>
      <c r="AV12" s="99">
        <v>220</v>
      </c>
      <c r="AW12" s="97"/>
      <c r="AX12" s="97"/>
      <c r="AY12" s="97"/>
      <c r="AZ12" s="98"/>
      <c r="BA12" s="79">
        <v>972</v>
      </c>
      <c r="BB12" s="93"/>
      <c r="BC12" s="74"/>
      <c r="BD12" s="93"/>
      <c r="BE12" s="89"/>
      <c r="BF12" s="389">
        <v>250</v>
      </c>
      <c r="BG12" s="100">
        <v>250</v>
      </c>
      <c r="BH12" s="100">
        <f>BG12/BF12*100</f>
        <v>100</v>
      </c>
      <c r="BI12" s="100">
        <v>500</v>
      </c>
      <c r="BJ12" s="97">
        <f>BI12/BG12*10</f>
        <v>20</v>
      </c>
      <c r="BK12" s="386"/>
      <c r="BL12" s="97"/>
      <c r="BM12" s="97"/>
      <c r="BN12" s="97"/>
      <c r="BO12" s="98"/>
      <c r="BP12" s="101"/>
      <c r="BQ12" s="100"/>
      <c r="BR12" s="100"/>
      <c r="BS12" s="100"/>
      <c r="BT12" s="102"/>
    </row>
    <row r="13" spans="1:72" s="83" customFormat="1" ht="16.5" customHeight="1">
      <c r="A13" s="49" t="s">
        <v>36</v>
      </c>
      <c r="B13" s="78">
        <v>1960</v>
      </c>
      <c r="C13" s="84">
        <f t="shared" si="8"/>
        <v>19265</v>
      </c>
      <c r="D13" s="84">
        <f>I13+N13+S13+X13+AC13+AH13+AM13+AR13+AW13+BB13+BG13+BL13</f>
        <v>18642</v>
      </c>
      <c r="E13" s="85">
        <f t="shared" si="10"/>
        <v>96.76615624188943</v>
      </c>
      <c r="F13" s="84">
        <f t="shared" si="11"/>
        <v>43845</v>
      </c>
      <c r="G13" s="86">
        <f t="shared" si="12"/>
        <v>23.519472159639527</v>
      </c>
      <c r="H13" s="87">
        <v>12209</v>
      </c>
      <c r="I13" s="88">
        <v>12175</v>
      </c>
      <c r="J13" s="74">
        <f t="shared" si="13"/>
        <v>99.72151691375215</v>
      </c>
      <c r="K13" s="88">
        <v>33726</v>
      </c>
      <c r="L13" s="89">
        <f t="shared" si="16"/>
        <v>27.701026694045176</v>
      </c>
      <c r="M13" s="79">
        <v>805</v>
      </c>
      <c r="N13" s="78">
        <v>805</v>
      </c>
      <c r="O13" s="74">
        <f t="shared" si="0"/>
        <v>100</v>
      </c>
      <c r="P13" s="78">
        <v>1609</v>
      </c>
      <c r="Q13" s="90">
        <f t="shared" si="1"/>
        <v>19.987577639751553</v>
      </c>
      <c r="R13" s="91"/>
      <c r="S13" s="92"/>
      <c r="T13" s="86"/>
      <c r="U13" s="92"/>
      <c r="V13" s="90"/>
      <c r="W13" s="79">
        <v>420</v>
      </c>
      <c r="X13" s="93">
        <v>420</v>
      </c>
      <c r="Y13" s="74">
        <f t="shared" si="14"/>
        <v>100</v>
      </c>
      <c r="Z13" s="103">
        <v>680</v>
      </c>
      <c r="AA13" s="90">
        <f t="shared" si="15"/>
        <v>16.19047619047619</v>
      </c>
      <c r="AB13" s="79">
        <v>2577</v>
      </c>
      <c r="AC13" s="92">
        <v>2340</v>
      </c>
      <c r="AD13" s="73">
        <f t="shared" si="2"/>
        <v>90.80325960419093</v>
      </c>
      <c r="AE13" s="92">
        <v>3604</v>
      </c>
      <c r="AF13" s="75">
        <f t="shared" si="3"/>
        <v>15.401709401709402</v>
      </c>
      <c r="AG13" s="79">
        <v>904</v>
      </c>
      <c r="AH13" s="103">
        <v>854</v>
      </c>
      <c r="AI13" s="94">
        <f t="shared" si="17"/>
        <v>94.46902654867256</v>
      </c>
      <c r="AJ13" s="103">
        <v>1433</v>
      </c>
      <c r="AK13" s="95">
        <f t="shared" si="18"/>
        <v>16.779859484777518</v>
      </c>
      <c r="AL13" s="79">
        <v>1782</v>
      </c>
      <c r="AM13" s="92">
        <v>1722</v>
      </c>
      <c r="AN13" s="96">
        <f t="shared" si="6"/>
        <v>96.63299663299664</v>
      </c>
      <c r="AO13" s="92">
        <v>2633</v>
      </c>
      <c r="AP13" s="89">
        <f t="shared" si="7"/>
        <v>15.290360046457607</v>
      </c>
      <c r="AQ13" s="81">
        <v>67</v>
      </c>
      <c r="AR13" s="104"/>
      <c r="AS13" s="104"/>
      <c r="AT13" s="104"/>
      <c r="AU13" s="105"/>
      <c r="AV13" s="99"/>
      <c r="AW13" s="104"/>
      <c r="AX13" s="104"/>
      <c r="AY13" s="104"/>
      <c r="AZ13" s="105"/>
      <c r="BA13" s="79">
        <v>501</v>
      </c>
      <c r="BB13" s="93">
        <v>326</v>
      </c>
      <c r="BC13" s="74">
        <f>BB13/BA13*100</f>
        <v>65.06986027944112</v>
      </c>
      <c r="BD13" s="93">
        <v>160</v>
      </c>
      <c r="BE13" s="89">
        <f>BD13/BB13*10</f>
        <v>4.9079754601226995</v>
      </c>
      <c r="BF13" s="389"/>
      <c r="BG13" s="106"/>
      <c r="BH13" s="100"/>
      <c r="BI13" s="106"/>
      <c r="BJ13" s="97"/>
      <c r="BK13" s="386"/>
      <c r="BL13" s="104"/>
      <c r="BM13" s="104"/>
      <c r="BN13" s="104"/>
      <c r="BO13" s="105"/>
      <c r="BP13" s="107"/>
      <c r="BQ13" s="106"/>
      <c r="BR13" s="106"/>
      <c r="BS13" s="106"/>
      <c r="BT13" s="108"/>
    </row>
    <row r="14" spans="1:72" s="83" customFormat="1" ht="17.25" customHeight="1">
      <c r="A14" s="49" t="s">
        <v>37</v>
      </c>
      <c r="B14" s="78">
        <v>550</v>
      </c>
      <c r="C14" s="84">
        <f t="shared" si="8"/>
        <v>27866</v>
      </c>
      <c r="D14" s="84">
        <f t="shared" si="9"/>
        <v>21418</v>
      </c>
      <c r="E14" s="85">
        <f t="shared" si="10"/>
        <v>76.86069044713987</v>
      </c>
      <c r="F14" s="84">
        <f t="shared" si="11"/>
        <v>75999</v>
      </c>
      <c r="G14" s="86">
        <f t="shared" si="12"/>
        <v>35.48370529461201</v>
      </c>
      <c r="H14" s="87">
        <v>10202</v>
      </c>
      <c r="I14" s="88">
        <v>9342</v>
      </c>
      <c r="J14" s="74">
        <f t="shared" si="13"/>
        <v>91.57028033718879</v>
      </c>
      <c r="K14" s="88">
        <v>38369</v>
      </c>
      <c r="L14" s="89">
        <f t="shared" si="16"/>
        <v>41.071505031042605</v>
      </c>
      <c r="M14" s="79">
        <v>997</v>
      </c>
      <c r="N14" s="78">
        <v>870</v>
      </c>
      <c r="O14" s="74">
        <f t="shared" si="0"/>
        <v>87.2617853560682</v>
      </c>
      <c r="P14" s="78">
        <v>2610</v>
      </c>
      <c r="Q14" s="90">
        <f t="shared" si="1"/>
        <v>30</v>
      </c>
      <c r="R14" s="91"/>
      <c r="S14" s="92"/>
      <c r="T14" s="86"/>
      <c r="U14" s="92"/>
      <c r="V14" s="90"/>
      <c r="W14" s="79">
        <v>1580</v>
      </c>
      <c r="X14" s="93">
        <v>1036</v>
      </c>
      <c r="Y14" s="74">
        <f t="shared" si="14"/>
        <v>65.56962025316456</v>
      </c>
      <c r="Z14" s="103">
        <v>2697</v>
      </c>
      <c r="AA14" s="90">
        <f t="shared" si="15"/>
        <v>26.03281853281853</v>
      </c>
      <c r="AB14" s="79">
        <v>5551</v>
      </c>
      <c r="AC14" s="92">
        <v>3135</v>
      </c>
      <c r="AD14" s="73">
        <f t="shared" si="2"/>
        <v>56.47631057467123</v>
      </c>
      <c r="AE14" s="92">
        <v>9885</v>
      </c>
      <c r="AF14" s="75">
        <f t="shared" si="3"/>
        <v>31.5311004784689</v>
      </c>
      <c r="AG14" s="79">
        <v>6809</v>
      </c>
      <c r="AH14" s="103">
        <v>6156</v>
      </c>
      <c r="AI14" s="94">
        <f t="shared" si="17"/>
        <v>90.40975179908945</v>
      </c>
      <c r="AJ14" s="103">
        <v>19998</v>
      </c>
      <c r="AK14" s="95">
        <f t="shared" si="18"/>
        <v>32.485380116959064</v>
      </c>
      <c r="AL14" s="79">
        <v>998</v>
      </c>
      <c r="AM14" s="92">
        <v>879</v>
      </c>
      <c r="AN14" s="86">
        <f t="shared" si="6"/>
        <v>88.07615230460922</v>
      </c>
      <c r="AO14" s="92">
        <v>2440</v>
      </c>
      <c r="AP14" s="90">
        <f t="shared" si="7"/>
        <v>27.75881683731513</v>
      </c>
      <c r="AQ14" s="81">
        <v>1556</v>
      </c>
      <c r="AR14" s="104"/>
      <c r="AS14" s="104"/>
      <c r="AT14" s="104"/>
      <c r="AU14" s="105"/>
      <c r="AV14" s="99"/>
      <c r="AW14" s="104"/>
      <c r="AX14" s="104"/>
      <c r="AY14" s="104"/>
      <c r="AZ14" s="105"/>
      <c r="BA14" s="79">
        <v>173</v>
      </c>
      <c r="BB14" s="93"/>
      <c r="BC14" s="74"/>
      <c r="BD14" s="93"/>
      <c r="BE14" s="89"/>
      <c r="BF14" s="389"/>
      <c r="BG14" s="106"/>
      <c r="BH14" s="100"/>
      <c r="BI14" s="106"/>
      <c r="BJ14" s="97"/>
      <c r="BK14" s="386"/>
      <c r="BL14" s="104"/>
      <c r="BM14" s="104"/>
      <c r="BN14" s="104"/>
      <c r="BO14" s="105"/>
      <c r="BP14" s="107"/>
      <c r="BQ14" s="106"/>
      <c r="BR14" s="106"/>
      <c r="BS14" s="106"/>
      <c r="BT14" s="108"/>
    </row>
    <row r="15" spans="1:72" s="83" customFormat="1" ht="15" customHeight="1">
      <c r="A15" s="49" t="s">
        <v>38</v>
      </c>
      <c r="B15" s="78"/>
      <c r="C15" s="84">
        <f t="shared" si="8"/>
        <v>17151</v>
      </c>
      <c r="D15" s="84">
        <f t="shared" si="9"/>
        <v>16714</v>
      </c>
      <c r="E15" s="85">
        <f t="shared" si="10"/>
        <v>97.45204361261735</v>
      </c>
      <c r="F15" s="84">
        <f t="shared" si="11"/>
        <v>60121</v>
      </c>
      <c r="G15" s="86">
        <f t="shared" si="12"/>
        <v>35.970443939212636</v>
      </c>
      <c r="H15" s="87">
        <v>10537</v>
      </c>
      <c r="I15" s="88">
        <v>10537</v>
      </c>
      <c r="J15" s="74">
        <f t="shared" si="13"/>
        <v>100</v>
      </c>
      <c r="K15" s="88">
        <v>44307</v>
      </c>
      <c r="L15" s="89">
        <f t="shared" si="16"/>
        <v>42.04897029515042</v>
      </c>
      <c r="M15" s="79">
        <v>257</v>
      </c>
      <c r="N15" s="78">
        <v>257</v>
      </c>
      <c r="O15" s="74">
        <f aca="true" t="shared" si="19" ref="O15:O20">N15/M15*100</f>
        <v>100</v>
      </c>
      <c r="P15" s="78">
        <v>976</v>
      </c>
      <c r="Q15" s="90">
        <f aca="true" t="shared" si="20" ref="Q15:Q20">P15/N15*10</f>
        <v>37.976653696498055</v>
      </c>
      <c r="R15" s="91"/>
      <c r="S15" s="92"/>
      <c r="T15" s="86"/>
      <c r="U15" s="92"/>
      <c r="V15" s="90"/>
      <c r="W15" s="79">
        <v>210</v>
      </c>
      <c r="X15" s="93">
        <v>210</v>
      </c>
      <c r="Y15" s="74">
        <f t="shared" si="14"/>
        <v>100</v>
      </c>
      <c r="Z15" s="103">
        <v>350</v>
      </c>
      <c r="AA15" s="90">
        <f t="shared" si="15"/>
        <v>16.666666666666668</v>
      </c>
      <c r="AB15" s="79">
        <v>112</v>
      </c>
      <c r="AC15" s="92">
        <v>112</v>
      </c>
      <c r="AD15" s="73">
        <f t="shared" si="2"/>
        <v>100</v>
      </c>
      <c r="AE15" s="92">
        <v>403</v>
      </c>
      <c r="AF15" s="75">
        <f t="shared" si="3"/>
        <v>35.982142857142854</v>
      </c>
      <c r="AG15" s="79">
        <v>4306</v>
      </c>
      <c r="AH15" s="103">
        <v>4306</v>
      </c>
      <c r="AI15" s="94">
        <f t="shared" si="17"/>
        <v>100</v>
      </c>
      <c r="AJ15" s="103">
        <v>11757</v>
      </c>
      <c r="AK15" s="95">
        <f t="shared" si="18"/>
        <v>27.303762192289827</v>
      </c>
      <c r="AL15" s="79">
        <v>1292</v>
      </c>
      <c r="AM15" s="92">
        <v>1292</v>
      </c>
      <c r="AN15" s="86">
        <f t="shared" si="6"/>
        <v>100</v>
      </c>
      <c r="AO15" s="92">
        <v>2328</v>
      </c>
      <c r="AP15" s="90">
        <f t="shared" si="7"/>
        <v>18.018575851393187</v>
      </c>
      <c r="AQ15" s="81">
        <v>112</v>
      </c>
      <c r="AR15" s="104"/>
      <c r="AS15" s="104"/>
      <c r="AT15" s="104"/>
      <c r="AU15" s="105"/>
      <c r="AV15" s="99">
        <v>305</v>
      </c>
      <c r="AW15" s="104"/>
      <c r="AX15" s="104"/>
      <c r="AY15" s="104"/>
      <c r="AZ15" s="105"/>
      <c r="BA15" s="79">
        <v>20</v>
      </c>
      <c r="BB15" s="93"/>
      <c r="BC15" s="74"/>
      <c r="BD15" s="93"/>
      <c r="BE15" s="89"/>
      <c r="BF15" s="389"/>
      <c r="BG15" s="106"/>
      <c r="BH15" s="100"/>
      <c r="BI15" s="106"/>
      <c r="BJ15" s="97"/>
      <c r="BK15" s="386"/>
      <c r="BL15" s="104"/>
      <c r="BM15" s="104"/>
      <c r="BN15" s="104"/>
      <c r="BO15" s="105"/>
      <c r="BP15" s="107"/>
      <c r="BQ15" s="106"/>
      <c r="BR15" s="106"/>
      <c r="BS15" s="106"/>
      <c r="BT15" s="108"/>
    </row>
    <row r="16" spans="1:72" s="83" customFormat="1" ht="17.25" customHeight="1">
      <c r="A16" s="49" t="s">
        <v>39</v>
      </c>
      <c r="B16" s="78"/>
      <c r="C16" s="84">
        <f t="shared" si="8"/>
        <v>10293</v>
      </c>
      <c r="D16" s="84">
        <f t="shared" si="9"/>
        <v>8841</v>
      </c>
      <c r="E16" s="85">
        <f t="shared" si="10"/>
        <v>85.89332556106092</v>
      </c>
      <c r="F16" s="84">
        <f t="shared" si="11"/>
        <v>21046</v>
      </c>
      <c r="G16" s="86">
        <f t="shared" si="12"/>
        <v>23.804999434453116</v>
      </c>
      <c r="H16" s="87">
        <v>6502</v>
      </c>
      <c r="I16" s="88">
        <v>6502</v>
      </c>
      <c r="J16" s="74">
        <f t="shared" si="13"/>
        <v>100</v>
      </c>
      <c r="K16" s="88">
        <v>16580</v>
      </c>
      <c r="L16" s="89">
        <f>K16/I16*10</f>
        <v>25.49984620116887</v>
      </c>
      <c r="M16" s="79">
        <v>455</v>
      </c>
      <c r="N16" s="78">
        <v>455</v>
      </c>
      <c r="O16" s="74">
        <f t="shared" si="19"/>
        <v>100</v>
      </c>
      <c r="P16" s="78">
        <v>1592</v>
      </c>
      <c r="Q16" s="90">
        <f t="shared" si="20"/>
        <v>34.98901098901099</v>
      </c>
      <c r="R16" s="91"/>
      <c r="S16" s="92"/>
      <c r="T16" s="86"/>
      <c r="U16" s="92"/>
      <c r="V16" s="90"/>
      <c r="W16" s="79">
        <v>380</v>
      </c>
      <c r="X16" s="93">
        <v>380</v>
      </c>
      <c r="Y16" s="74">
        <f t="shared" si="14"/>
        <v>100</v>
      </c>
      <c r="Z16" s="103">
        <v>694</v>
      </c>
      <c r="AA16" s="90">
        <f t="shared" si="15"/>
        <v>18.263157894736842</v>
      </c>
      <c r="AB16" s="79">
        <v>501</v>
      </c>
      <c r="AC16" s="92">
        <v>75</v>
      </c>
      <c r="AD16" s="73">
        <f t="shared" si="2"/>
        <v>14.97005988023952</v>
      </c>
      <c r="AE16" s="92">
        <v>102</v>
      </c>
      <c r="AF16" s="75">
        <f t="shared" si="3"/>
        <v>13.600000000000001</v>
      </c>
      <c r="AG16" s="79">
        <v>545</v>
      </c>
      <c r="AH16" s="103">
        <v>545</v>
      </c>
      <c r="AI16" s="94">
        <f t="shared" si="17"/>
        <v>100</v>
      </c>
      <c r="AJ16" s="103">
        <v>823</v>
      </c>
      <c r="AK16" s="95">
        <f t="shared" si="18"/>
        <v>15.10091743119266</v>
      </c>
      <c r="AL16" s="79">
        <v>1650</v>
      </c>
      <c r="AM16" s="92">
        <v>884</v>
      </c>
      <c r="AN16" s="86">
        <f t="shared" si="6"/>
        <v>53.57575757575758</v>
      </c>
      <c r="AO16" s="92">
        <v>1255</v>
      </c>
      <c r="AP16" s="90">
        <f t="shared" si="7"/>
        <v>14.196832579185521</v>
      </c>
      <c r="AQ16" s="81"/>
      <c r="AR16" s="104"/>
      <c r="AS16" s="104"/>
      <c r="AT16" s="104"/>
      <c r="AU16" s="105"/>
      <c r="AV16" s="99"/>
      <c r="AW16" s="104"/>
      <c r="AX16" s="104"/>
      <c r="AY16" s="104"/>
      <c r="AZ16" s="105"/>
      <c r="BA16" s="79">
        <v>30</v>
      </c>
      <c r="BB16" s="93"/>
      <c r="BC16" s="74"/>
      <c r="BD16" s="93"/>
      <c r="BE16" s="89"/>
      <c r="BF16" s="389"/>
      <c r="BG16" s="106"/>
      <c r="BH16" s="100"/>
      <c r="BI16" s="106"/>
      <c r="BJ16" s="97"/>
      <c r="BK16" s="386">
        <v>10</v>
      </c>
      <c r="BL16" s="104"/>
      <c r="BM16" s="104"/>
      <c r="BN16" s="104"/>
      <c r="BO16" s="105"/>
      <c r="BP16" s="107">
        <v>220</v>
      </c>
      <c r="BQ16" s="106"/>
      <c r="BR16" s="106"/>
      <c r="BS16" s="106"/>
      <c r="BT16" s="108"/>
    </row>
    <row r="17" spans="1:72" s="83" customFormat="1" ht="16.5" customHeight="1">
      <c r="A17" s="49" t="s">
        <v>40</v>
      </c>
      <c r="B17" s="78">
        <v>138</v>
      </c>
      <c r="C17" s="84">
        <f t="shared" si="8"/>
        <v>26294</v>
      </c>
      <c r="D17" s="84">
        <f t="shared" si="9"/>
        <v>24931</v>
      </c>
      <c r="E17" s="85">
        <f t="shared" si="10"/>
        <v>94.81630790294363</v>
      </c>
      <c r="F17" s="84">
        <f t="shared" si="11"/>
        <v>72407</v>
      </c>
      <c r="G17" s="86">
        <f t="shared" si="12"/>
        <v>29.042958565641168</v>
      </c>
      <c r="H17" s="87">
        <v>13543</v>
      </c>
      <c r="I17" s="88">
        <v>13543</v>
      </c>
      <c r="J17" s="74">
        <f t="shared" si="13"/>
        <v>100</v>
      </c>
      <c r="K17" s="88">
        <v>46252</v>
      </c>
      <c r="L17" s="89">
        <f t="shared" si="16"/>
        <v>34.151960422358414</v>
      </c>
      <c r="M17" s="79">
        <v>303</v>
      </c>
      <c r="N17" s="78">
        <v>303</v>
      </c>
      <c r="O17" s="74">
        <f t="shared" si="19"/>
        <v>100</v>
      </c>
      <c r="P17" s="78">
        <v>688</v>
      </c>
      <c r="Q17" s="90">
        <f t="shared" si="20"/>
        <v>22.706270627062707</v>
      </c>
      <c r="R17" s="91">
        <v>144</v>
      </c>
      <c r="S17" s="92">
        <v>144</v>
      </c>
      <c r="T17" s="86">
        <f>S17/R17*100</f>
        <v>100</v>
      </c>
      <c r="U17" s="92">
        <v>350</v>
      </c>
      <c r="V17" s="90">
        <f>U17/S17*10</f>
        <v>24.305555555555554</v>
      </c>
      <c r="W17" s="79">
        <v>113</v>
      </c>
      <c r="X17" s="93">
        <v>113</v>
      </c>
      <c r="Y17" s="74">
        <f t="shared" si="14"/>
        <v>100</v>
      </c>
      <c r="Z17" s="103">
        <v>430</v>
      </c>
      <c r="AA17" s="90">
        <f t="shared" si="15"/>
        <v>38.05309734513274</v>
      </c>
      <c r="AB17" s="79">
        <v>890</v>
      </c>
      <c r="AC17" s="92">
        <v>440</v>
      </c>
      <c r="AD17" s="73">
        <f aca="true" t="shared" si="21" ref="AD17:AD26">AC17/AB17*100</f>
        <v>49.43820224719101</v>
      </c>
      <c r="AE17" s="92">
        <v>490</v>
      </c>
      <c r="AF17" s="75">
        <f aca="true" t="shared" si="22" ref="AF17:AF26">AE17/AC17*10</f>
        <v>11.136363636363635</v>
      </c>
      <c r="AG17" s="79">
        <v>8726</v>
      </c>
      <c r="AH17" s="103">
        <v>8096</v>
      </c>
      <c r="AI17" s="94">
        <f t="shared" si="17"/>
        <v>92.78019711207884</v>
      </c>
      <c r="AJ17" s="103">
        <v>19409</v>
      </c>
      <c r="AK17" s="95">
        <f t="shared" si="18"/>
        <v>23.97356719367589</v>
      </c>
      <c r="AL17" s="79">
        <v>2252</v>
      </c>
      <c r="AM17" s="92">
        <v>2252</v>
      </c>
      <c r="AN17" s="86">
        <f>AM17/AL17*100</f>
        <v>100</v>
      </c>
      <c r="AO17" s="92">
        <v>4764</v>
      </c>
      <c r="AP17" s="90">
        <f t="shared" si="7"/>
        <v>21.154529307282417</v>
      </c>
      <c r="AQ17" s="81"/>
      <c r="AR17" s="104"/>
      <c r="AS17" s="104"/>
      <c r="AT17" s="104"/>
      <c r="AU17" s="105"/>
      <c r="AV17" s="99"/>
      <c r="AW17" s="104"/>
      <c r="AX17" s="104"/>
      <c r="AY17" s="104"/>
      <c r="AZ17" s="105"/>
      <c r="BA17" s="79">
        <v>323</v>
      </c>
      <c r="BB17" s="93">
        <v>40</v>
      </c>
      <c r="BC17" s="74">
        <f>BB17/BA17*100</f>
        <v>12.38390092879257</v>
      </c>
      <c r="BD17" s="93">
        <v>24</v>
      </c>
      <c r="BE17" s="89">
        <f>BD17/BB17*10</f>
        <v>6</v>
      </c>
      <c r="BF17" s="389"/>
      <c r="BG17" s="106"/>
      <c r="BH17" s="100"/>
      <c r="BI17" s="106"/>
      <c r="BJ17" s="97"/>
      <c r="BK17" s="386"/>
      <c r="BL17" s="104"/>
      <c r="BM17" s="104"/>
      <c r="BN17" s="104"/>
      <c r="BO17" s="105"/>
      <c r="BP17" s="107"/>
      <c r="BQ17" s="106"/>
      <c r="BR17" s="106"/>
      <c r="BS17" s="106"/>
      <c r="BT17" s="108"/>
    </row>
    <row r="18" spans="1:72" s="83" customFormat="1" ht="15.75" customHeight="1">
      <c r="A18" s="49" t="s">
        <v>41</v>
      </c>
      <c r="B18" s="78">
        <v>358</v>
      </c>
      <c r="C18" s="84">
        <f t="shared" si="8"/>
        <v>15715</v>
      </c>
      <c r="D18" s="84">
        <f t="shared" si="9"/>
        <v>12259</v>
      </c>
      <c r="E18" s="85">
        <f t="shared" si="10"/>
        <v>78.00827235125676</v>
      </c>
      <c r="F18" s="84">
        <f t="shared" si="11"/>
        <v>28595</v>
      </c>
      <c r="G18" s="86">
        <f t="shared" si="12"/>
        <v>23.32571987927237</v>
      </c>
      <c r="H18" s="87">
        <v>6374</v>
      </c>
      <c r="I18" s="88">
        <v>6374</v>
      </c>
      <c r="J18" s="74">
        <f t="shared" si="13"/>
        <v>100</v>
      </c>
      <c r="K18" s="88">
        <v>17980</v>
      </c>
      <c r="L18" s="89">
        <f t="shared" si="16"/>
        <v>28.208346407279574</v>
      </c>
      <c r="M18" s="79">
        <v>190</v>
      </c>
      <c r="N18" s="78">
        <v>190</v>
      </c>
      <c r="O18" s="74">
        <f t="shared" si="19"/>
        <v>100</v>
      </c>
      <c r="P18" s="78">
        <v>328</v>
      </c>
      <c r="Q18" s="90">
        <f t="shared" si="20"/>
        <v>17.263157894736842</v>
      </c>
      <c r="R18" s="91"/>
      <c r="S18" s="92"/>
      <c r="T18" s="86"/>
      <c r="U18" s="92"/>
      <c r="V18" s="90"/>
      <c r="W18" s="79">
        <v>240</v>
      </c>
      <c r="X18" s="93">
        <v>240</v>
      </c>
      <c r="Y18" s="74">
        <f>X18/W18*100</f>
        <v>100</v>
      </c>
      <c r="Z18" s="103">
        <v>465</v>
      </c>
      <c r="AA18" s="90">
        <f>Z18/X18*10</f>
        <v>19.375</v>
      </c>
      <c r="AB18" s="79">
        <v>4411</v>
      </c>
      <c r="AC18" s="92">
        <v>1590</v>
      </c>
      <c r="AD18" s="73">
        <f t="shared" si="21"/>
        <v>36.04624801632283</v>
      </c>
      <c r="AE18" s="92">
        <v>2713</v>
      </c>
      <c r="AF18" s="75">
        <f t="shared" si="22"/>
        <v>17.062893081761004</v>
      </c>
      <c r="AG18" s="79">
        <v>3388</v>
      </c>
      <c r="AH18" s="103">
        <v>3388</v>
      </c>
      <c r="AI18" s="94">
        <f t="shared" si="17"/>
        <v>100</v>
      </c>
      <c r="AJ18" s="103">
        <v>6306</v>
      </c>
      <c r="AK18" s="95">
        <f t="shared" si="18"/>
        <v>18.612750885478157</v>
      </c>
      <c r="AL18" s="79">
        <v>621</v>
      </c>
      <c r="AM18" s="92">
        <v>477</v>
      </c>
      <c r="AN18" s="86">
        <f>AM18/AL18*100</f>
        <v>76.81159420289855</v>
      </c>
      <c r="AO18" s="92">
        <v>803</v>
      </c>
      <c r="AP18" s="90">
        <f t="shared" si="7"/>
        <v>16.834381551362682</v>
      </c>
      <c r="AQ18" s="81"/>
      <c r="AR18" s="104"/>
      <c r="AS18" s="104"/>
      <c r="AT18" s="104"/>
      <c r="AU18" s="105"/>
      <c r="AV18" s="99"/>
      <c r="AW18" s="104"/>
      <c r="AX18" s="104"/>
      <c r="AY18" s="104"/>
      <c r="AZ18" s="105"/>
      <c r="BA18" s="79">
        <v>491</v>
      </c>
      <c r="BB18" s="93"/>
      <c r="BC18" s="74"/>
      <c r="BD18" s="93"/>
      <c r="BE18" s="89"/>
      <c r="BF18" s="389"/>
      <c r="BG18" s="106"/>
      <c r="BH18" s="100"/>
      <c r="BI18" s="106"/>
      <c r="BJ18" s="97"/>
      <c r="BK18" s="386"/>
      <c r="BL18" s="104"/>
      <c r="BM18" s="104"/>
      <c r="BN18" s="104"/>
      <c r="BO18" s="105"/>
      <c r="BP18" s="107"/>
      <c r="BQ18" s="106"/>
      <c r="BR18" s="106"/>
      <c r="BS18" s="106"/>
      <c r="BT18" s="108"/>
    </row>
    <row r="19" spans="1:72" s="83" customFormat="1" ht="16.5" customHeight="1">
      <c r="A19" s="49" t="s">
        <v>42</v>
      </c>
      <c r="B19" s="78">
        <v>349</v>
      </c>
      <c r="C19" s="84">
        <f t="shared" si="8"/>
        <v>18135</v>
      </c>
      <c r="D19" s="84">
        <f aca="true" t="shared" si="23" ref="D19:D25">I19+N19+S19+X19+AC19+AH19+AM19+AR19+AW19+BB19+BG19+BL19</f>
        <v>15120</v>
      </c>
      <c r="E19" s="85">
        <f aca="true" t="shared" si="24" ref="E19:E25">D19/C19*100</f>
        <v>83.37468982630273</v>
      </c>
      <c r="F19" s="84">
        <f aca="true" t="shared" si="25" ref="F19:F25">K19+P19+U19+Z19+AE19+AJ19+AO19+AT19+AY19+BD19+BI19+BN19</f>
        <v>36014</v>
      </c>
      <c r="G19" s="86">
        <f aca="true" t="shared" si="26" ref="G19:G26">F19/D19*10</f>
        <v>23.818783068783066</v>
      </c>
      <c r="H19" s="87">
        <v>5708</v>
      </c>
      <c r="I19" s="88">
        <v>5708</v>
      </c>
      <c r="J19" s="74">
        <f aca="true" t="shared" si="27" ref="J19:J26">I19/H19*100</f>
        <v>100</v>
      </c>
      <c r="K19" s="88">
        <v>15435</v>
      </c>
      <c r="L19" s="89">
        <f aca="true" t="shared" si="28" ref="L19:L26">K19/I19*10</f>
        <v>27.040995094604064</v>
      </c>
      <c r="M19" s="79">
        <v>1403</v>
      </c>
      <c r="N19" s="78">
        <v>1403</v>
      </c>
      <c r="O19" s="74">
        <f t="shared" si="19"/>
        <v>100</v>
      </c>
      <c r="P19" s="78">
        <v>3683</v>
      </c>
      <c r="Q19" s="90">
        <f t="shared" si="20"/>
        <v>26.250890947968635</v>
      </c>
      <c r="R19" s="91">
        <v>387</v>
      </c>
      <c r="S19" s="92">
        <v>387</v>
      </c>
      <c r="T19" s="86">
        <f>S19/R19*100</f>
        <v>100</v>
      </c>
      <c r="U19" s="92">
        <v>720</v>
      </c>
      <c r="V19" s="90">
        <f>U19/S19*10</f>
        <v>18.6046511627907</v>
      </c>
      <c r="W19" s="79"/>
      <c r="X19" s="93"/>
      <c r="Y19" s="74"/>
      <c r="Z19" s="103"/>
      <c r="AA19" s="90"/>
      <c r="AB19" s="79">
        <v>2103</v>
      </c>
      <c r="AC19" s="92">
        <v>848</v>
      </c>
      <c r="AD19" s="73">
        <f t="shared" si="21"/>
        <v>40.32334759866857</v>
      </c>
      <c r="AE19" s="92">
        <v>1691</v>
      </c>
      <c r="AF19" s="75">
        <f t="shared" si="22"/>
        <v>19.941037735849058</v>
      </c>
      <c r="AG19" s="79">
        <v>4359</v>
      </c>
      <c r="AH19" s="103">
        <v>3814</v>
      </c>
      <c r="AI19" s="94">
        <f t="shared" si="17"/>
        <v>87.49713236980959</v>
      </c>
      <c r="AJ19" s="103">
        <v>8894</v>
      </c>
      <c r="AK19" s="95">
        <f t="shared" si="18"/>
        <v>23.319349764027265</v>
      </c>
      <c r="AL19" s="79">
        <v>3356</v>
      </c>
      <c r="AM19" s="92">
        <v>2940</v>
      </c>
      <c r="AN19" s="86">
        <f>AM19/AL19*100</f>
        <v>87.60429082240762</v>
      </c>
      <c r="AO19" s="92">
        <v>5563</v>
      </c>
      <c r="AP19" s="95">
        <f>AO19/AM19*10</f>
        <v>18.921768707482993</v>
      </c>
      <c r="AQ19" s="81"/>
      <c r="AR19" s="104"/>
      <c r="AS19" s="104"/>
      <c r="AT19" s="104"/>
      <c r="AU19" s="105"/>
      <c r="AV19" s="99">
        <v>729</v>
      </c>
      <c r="AW19" s="104"/>
      <c r="AX19" s="104"/>
      <c r="AY19" s="104"/>
      <c r="AZ19" s="105"/>
      <c r="BA19" s="79">
        <v>90</v>
      </c>
      <c r="BB19" s="93">
        <v>20</v>
      </c>
      <c r="BC19" s="74">
        <f>BB19/BA19*100</f>
        <v>22.22222222222222</v>
      </c>
      <c r="BD19" s="93">
        <v>28</v>
      </c>
      <c r="BE19" s="89">
        <f>BD19/BB19*10</f>
        <v>14</v>
      </c>
      <c r="BF19" s="389"/>
      <c r="BG19" s="106"/>
      <c r="BH19" s="100"/>
      <c r="BI19" s="106"/>
      <c r="BJ19" s="97"/>
      <c r="BK19" s="386"/>
      <c r="BL19" s="104"/>
      <c r="BM19" s="104"/>
      <c r="BN19" s="104"/>
      <c r="BO19" s="105"/>
      <c r="BP19" s="107"/>
      <c r="BQ19" s="106"/>
      <c r="BR19" s="106"/>
      <c r="BS19" s="106"/>
      <c r="BT19" s="108"/>
    </row>
    <row r="20" spans="1:72" s="83" customFormat="1" ht="15.75" customHeight="1">
      <c r="A20" s="49" t="s">
        <v>43</v>
      </c>
      <c r="B20" s="78">
        <v>974</v>
      </c>
      <c r="C20" s="84">
        <f t="shared" si="8"/>
        <v>31961</v>
      </c>
      <c r="D20" s="84">
        <f t="shared" si="23"/>
        <v>26128</v>
      </c>
      <c r="E20" s="85">
        <f t="shared" si="24"/>
        <v>81.74963236444417</v>
      </c>
      <c r="F20" s="84">
        <f t="shared" si="25"/>
        <v>85768</v>
      </c>
      <c r="G20" s="86">
        <f t="shared" si="26"/>
        <v>32.826086956521735</v>
      </c>
      <c r="H20" s="87">
        <v>12410</v>
      </c>
      <c r="I20" s="88">
        <v>12004</v>
      </c>
      <c r="J20" s="74">
        <f t="shared" si="27"/>
        <v>96.72844480257857</v>
      </c>
      <c r="K20" s="88">
        <v>45555</v>
      </c>
      <c r="L20" s="89">
        <f t="shared" si="28"/>
        <v>37.94985004998334</v>
      </c>
      <c r="M20" s="79">
        <v>5429</v>
      </c>
      <c r="N20" s="78">
        <v>5267</v>
      </c>
      <c r="O20" s="74">
        <f t="shared" si="19"/>
        <v>97.0160250506539</v>
      </c>
      <c r="P20" s="78">
        <v>9929</v>
      </c>
      <c r="Q20" s="90">
        <f t="shared" si="20"/>
        <v>18.851338522878297</v>
      </c>
      <c r="R20" s="91"/>
      <c r="S20" s="92"/>
      <c r="T20" s="86"/>
      <c r="U20" s="92"/>
      <c r="V20" s="90"/>
      <c r="W20" s="79">
        <v>947</v>
      </c>
      <c r="X20" s="93">
        <v>810</v>
      </c>
      <c r="Y20" s="74">
        <f aca="true" t="shared" si="29" ref="Y20:Y27">X20/W20*100</f>
        <v>85.53326293558607</v>
      </c>
      <c r="Z20" s="88">
        <v>2099</v>
      </c>
      <c r="AA20" s="90">
        <f aca="true" t="shared" si="30" ref="AA20:AA27">Z20/X20*10</f>
        <v>25.91358024691358</v>
      </c>
      <c r="AB20" s="79">
        <v>2411</v>
      </c>
      <c r="AC20" s="87">
        <v>2215</v>
      </c>
      <c r="AD20" s="73">
        <f t="shared" si="21"/>
        <v>91.87059311489008</v>
      </c>
      <c r="AE20" s="87">
        <v>7637</v>
      </c>
      <c r="AF20" s="75">
        <f t="shared" si="22"/>
        <v>34.47855530474041</v>
      </c>
      <c r="AG20" s="79">
        <v>6884</v>
      </c>
      <c r="AH20" s="88">
        <v>4418</v>
      </c>
      <c r="AI20" s="94">
        <f t="shared" si="17"/>
        <v>64.17780360255665</v>
      </c>
      <c r="AJ20" s="88">
        <v>15179</v>
      </c>
      <c r="AK20" s="95">
        <f t="shared" si="18"/>
        <v>34.35717519239475</v>
      </c>
      <c r="AL20" s="79">
        <v>1787</v>
      </c>
      <c r="AM20" s="87">
        <v>1414</v>
      </c>
      <c r="AN20" s="86">
        <f>AM20/AL20*100</f>
        <v>79.1270285394516</v>
      </c>
      <c r="AO20" s="87">
        <v>5369</v>
      </c>
      <c r="AP20" s="95">
        <f>AO20/AM20*10</f>
        <v>37.97029702970297</v>
      </c>
      <c r="AQ20" s="81">
        <v>595</v>
      </c>
      <c r="AR20" s="97"/>
      <c r="AS20" s="97"/>
      <c r="AT20" s="97"/>
      <c r="AU20" s="98"/>
      <c r="AV20" s="99">
        <v>231</v>
      </c>
      <c r="AW20" s="97"/>
      <c r="AX20" s="97"/>
      <c r="AY20" s="97"/>
      <c r="AZ20" s="98"/>
      <c r="BA20" s="79">
        <v>931</v>
      </c>
      <c r="BB20" s="93"/>
      <c r="BC20" s="74"/>
      <c r="BD20" s="93"/>
      <c r="BE20" s="89"/>
      <c r="BF20" s="389">
        <v>336</v>
      </c>
      <c r="BG20" s="100"/>
      <c r="BH20" s="100"/>
      <c r="BI20" s="100"/>
      <c r="BJ20" s="97"/>
      <c r="BK20" s="386"/>
      <c r="BL20" s="97"/>
      <c r="BM20" s="97"/>
      <c r="BN20" s="97"/>
      <c r="BO20" s="98"/>
      <c r="BP20" s="101"/>
      <c r="BQ20" s="100"/>
      <c r="BR20" s="100"/>
      <c r="BS20" s="100"/>
      <c r="BT20" s="102"/>
    </row>
    <row r="21" spans="1:72" s="83" customFormat="1" ht="16.5" customHeight="1">
      <c r="A21" s="49" t="s">
        <v>44</v>
      </c>
      <c r="B21" s="78">
        <v>280</v>
      </c>
      <c r="C21" s="84">
        <f t="shared" si="8"/>
        <v>33986</v>
      </c>
      <c r="D21" s="84">
        <f t="shared" si="23"/>
        <v>15215</v>
      </c>
      <c r="E21" s="85">
        <f t="shared" si="24"/>
        <v>44.76843406108398</v>
      </c>
      <c r="F21" s="84">
        <f t="shared" si="25"/>
        <v>48367</v>
      </c>
      <c r="G21" s="86">
        <f t="shared" si="26"/>
        <v>31.78902398948406</v>
      </c>
      <c r="H21" s="87">
        <v>10372</v>
      </c>
      <c r="I21" s="88">
        <v>9785</v>
      </c>
      <c r="J21" s="74">
        <f t="shared" si="27"/>
        <v>94.34053220208253</v>
      </c>
      <c r="K21" s="88">
        <v>35304</v>
      </c>
      <c r="L21" s="89">
        <f t="shared" si="28"/>
        <v>36.07971384772611</v>
      </c>
      <c r="M21" s="79"/>
      <c r="N21" s="78"/>
      <c r="O21" s="74"/>
      <c r="P21" s="78"/>
      <c r="Q21" s="90"/>
      <c r="R21" s="91"/>
      <c r="S21" s="92"/>
      <c r="T21" s="86"/>
      <c r="U21" s="92"/>
      <c r="V21" s="90"/>
      <c r="W21" s="79">
        <v>2237</v>
      </c>
      <c r="X21" s="93">
        <v>1416</v>
      </c>
      <c r="Y21" s="74">
        <f t="shared" si="29"/>
        <v>63.29906124273581</v>
      </c>
      <c r="Z21" s="88">
        <v>2766</v>
      </c>
      <c r="AA21" s="90">
        <f t="shared" si="30"/>
        <v>19.533898305084744</v>
      </c>
      <c r="AB21" s="79">
        <v>12858</v>
      </c>
      <c r="AC21" s="87">
        <v>650</v>
      </c>
      <c r="AD21" s="73">
        <f t="shared" si="21"/>
        <v>5.055218540986157</v>
      </c>
      <c r="AE21" s="87">
        <v>1813</v>
      </c>
      <c r="AF21" s="75">
        <f t="shared" si="22"/>
        <v>27.892307692307693</v>
      </c>
      <c r="AG21" s="79">
        <v>4884</v>
      </c>
      <c r="AH21" s="88">
        <v>2691</v>
      </c>
      <c r="AI21" s="94">
        <f t="shared" si="17"/>
        <v>55.09828009828009</v>
      </c>
      <c r="AJ21" s="88">
        <v>7163</v>
      </c>
      <c r="AK21" s="95">
        <f t="shared" si="18"/>
        <v>26.618357487922705</v>
      </c>
      <c r="AL21" s="79">
        <v>945</v>
      </c>
      <c r="AM21" s="87">
        <v>673</v>
      </c>
      <c r="AN21" s="86">
        <f aca="true" t="shared" si="31" ref="AN21:AN26">AM21/AL21*100</f>
        <v>71.21693121693121</v>
      </c>
      <c r="AO21" s="87">
        <v>1321</v>
      </c>
      <c r="AP21" s="95">
        <f aca="true" t="shared" si="32" ref="AP21:AP26">AO21/AM21*10</f>
        <v>19.628528974739968</v>
      </c>
      <c r="AQ21" s="81">
        <v>2631</v>
      </c>
      <c r="AR21" s="97"/>
      <c r="AS21" s="97"/>
      <c r="AT21" s="97"/>
      <c r="AU21" s="98"/>
      <c r="AV21" s="99"/>
      <c r="AW21" s="97"/>
      <c r="AX21" s="97"/>
      <c r="AY21" s="97"/>
      <c r="AZ21" s="98"/>
      <c r="BA21" s="79">
        <v>15</v>
      </c>
      <c r="BB21" s="93"/>
      <c r="BC21" s="74"/>
      <c r="BD21" s="93"/>
      <c r="BE21" s="89"/>
      <c r="BF21" s="389"/>
      <c r="BG21" s="100"/>
      <c r="BH21" s="100"/>
      <c r="BI21" s="100"/>
      <c r="BJ21" s="97"/>
      <c r="BK21" s="386"/>
      <c r="BL21" s="97"/>
      <c r="BM21" s="97"/>
      <c r="BN21" s="97"/>
      <c r="BO21" s="98"/>
      <c r="BP21" s="101">
        <v>44</v>
      </c>
      <c r="BQ21" s="100"/>
      <c r="BR21" s="100"/>
      <c r="BS21" s="100"/>
      <c r="BT21" s="102"/>
    </row>
    <row r="22" spans="1:72" s="83" customFormat="1" ht="15.75" customHeight="1">
      <c r="A22" s="49" t="s">
        <v>45</v>
      </c>
      <c r="B22" s="78">
        <v>487</v>
      </c>
      <c r="C22" s="84">
        <f t="shared" si="8"/>
        <v>16427</v>
      </c>
      <c r="D22" s="84">
        <f t="shared" si="23"/>
        <v>12467</v>
      </c>
      <c r="E22" s="85">
        <f t="shared" si="24"/>
        <v>75.89334632008278</v>
      </c>
      <c r="F22" s="84">
        <f t="shared" si="25"/>
        <v>24690</v>
      </c>
      <c r="G22" s="86">
        <f t="shared" si="26"/>
        <v>19.804283307932945</v>
      </c>
      <c r="H22" s="87">
        <v>6816</v>
      </c>
      <c r="I22" s="88">
        <v>6736</v>
      </c>
      <c r="J22" s="74">
        <f t="shared" si="27"/>
        <v>98.82629107981221</v>
      </c>
      <c r="K22" s="88">
        <v>14307</v>
      </c>
      <c r="L22" s="89">
        <f t="shared" si="28"/>
        <v>21.2396080760095</v>
      </c>
      <c r="M22" s="79">
        <v>842</v>
      </c>
      <c r="N22" s="78">
        <v>842</v>
      </c>
      <c r="O22" s="74">
        <f>N22/M22*100</f>
        <v>100</v>
      </c>
      <c r="P22" s="78">
        <v>2036</v>
      </c>
      <c r="Q22" s="90">
        <f>P22/N22*10</f>
        <v>24.180522565320665</v>
      </c>
      <c r="R22" s="91"/>
      <c r="S22" s="92"/>
      <c r="T22" s="86"/>
      <c r="U22" s="92"/>
      <c r="V22" s="90"/>
      <c r="W22" s="79">
        <v>1009</v>
      </c>
      <c r="X22" s="93">
        <v>1009</v>
      </c>
      <c r="Y22" s="74">
        <f t="shared" si="29"/>
        <v>100</v>
      </c>
      <c r="Z22" s="88">
        <v>1998</v>
      </c>
      <c r="AA22" s="90">
        <f t="shared" si="30"/>
        <v>19.801783944499505</v>
      </c>
      <c r="AB22" s="79">
        <v>4482</v>
      </c>
      <c r="AC22" s="87">
        <v>1160</v>
      </c>
      <c r="AD22" s="73">
        <f t="shared" si="21"/>
        <v>25.881302989736728</v>
      </c>
      <c r="AE22" s="87">
        <v>1906</v>
      </c>
      <c r="AF22" s="75">
        <f t="shared" si="22"/>
        <v>16.43103448275862</v>
      </c>
      <c r="AG22" s="79">
        <v>1469</v>
      </c>
      <c r="AH22" s="88">
        <v>991</v>
      </c>
      <c r="AI22" s="94">
        <f t="shared" si="17"/>
        <v>67.46085772634444</v>
      </c>
      <c r="AJ22" s="88">
        <v>1587</v>
      </c>
      <c r="AK22" s="95">
        <f t="shared" si="18"/>
        <v>16.01412714429869</v>
      </c>
      <c r="AL22" s="79">
        <v>1494</v>
      </c>
      <c r="AM22" s="87">
        <v>1474</v>
      </c>
      <c r="AN22" s="86">
        <f t="shared" si="31"/>
        <v>98.66131191432396</v>
      </c>
      <c r="AO22" s="87">
        <v>2474</v>
      </c>
      <c r="AP22" s="95">
        <f t="shared" si="32"/>
        <v>16.784260515603798</v>
      </c>
      <c r="AQ22" s="81"/>
      <c r="AR22" s="97"/>
      <c r="AS22" s="97"/>
      <c r="AT22" s="97"/>
      <c r="AU22" s="98"/>
      <c r="AV22" s="99"/>
      <c r="AW22" s="97"/>
      <c r="AX22" s="97"/>
      <c r="AY22" s="97"/>
      <c r="AZ22" s="98"/>
      <c r="BA22" s="79">
        <v>60</v>
      </c>
      <c r="BB22" s="93"/>
      <c r="BC22" s="74"/>
      <c r="BD22" s="93"/>
      <c r="BE22" s="89"/>
      <c r="BF22" s="389">
        <v>255</v>
      </c>
      <c r="BG22" s="100">
        <v>255</v>
      </c>
      <c r="BH22" s="100">
        <f>BG22/BF22*100</f>
        <v>100</v>
      </c>
      <c r="BI22" s="100">
        <v>382</v>
      </c>
      <c r="BJ22" s="97">
        <f>BI22/BG22*10</f>
        <v>14.980392156862745</v>
      </c>
      <c r="BK22" s="386"/>
      <c r="BL22" s="97"/>
      <c r="BM22" s="97"/>
      <c r="BN22" s="97"/>
      <c r="BO22" s="98"/>
      <c r="BP22" s="101"/>
      <c r="BQ22" s="100"/>
      <c r="BR22" s="100"/>
      <c r="BS22" s="100"/>
      <c r="BT22" s="102"/>
    </row>
    <row r="23" spans="1:72" s="83" customFormat="1" ht="17.25" customHeight="1">
      <c r="A23" s="49" t="s">
        <v>46</v>
      </c>
      <c r="B23" s="78">
        <v>1256</v>
      </c>
      <c r="C23" s="84">
        <f t="shared" si="8"/>
        <v>42581</v>
      </c>
      <c r="D23" s="84">
        <f t="shared" si="23"/>
        <v>31929</v>
      </c>
      <c r="E23" s="85">
        <f t="shared" si="24"/>
        <v>74.98414785937389</v>
      </c>
      <c r="F23" s="84">
        <f t="shared" si="25"/>
        <v>113597</v>
      </c>
      <c r="G23" s="86">
        <f t="shared" si="26"/>
        <v>35.578001190140625</v>
      </c>
      <c r="H23" s="87">
        <v>17887</v>
      </c>
      <c r="I23" s="88">
        <v>17859</v>
      </c>
      <c r="J23" s="74">
        <f t="shared" si="27"/>
        <v>99.84346173198412</v>
      </c>
      <c r="K23" s="88">
        <v>73160</v>
      </c>
      <c r="L23" s="89">
        <f t="shared" si="28"/>
        <v>40.96533960468111</v>
      </c>
      <c r="M23" s="79">
        <v>1035</v>
      </c>
      <c r="N23" s="78">
        <v>1035</v>
      </c>
      <c r="O23" s="74">
        <f>N23/M23*100</f>
        <v>100</v>
      </c>
      <c r="P23" s="78">
        <v>3320</v>
      </c>
      <c r="Q23" s="90">
        <f>P23/N23*10</f>
        <v>32.07729468599034</v>
      </c>
      <c r="R23" s="91"/>
      <c r="S23" s="92"/>
      <c r="T23" s="86"/>
      <c r="U23" s="92"/>
      <c r="V23" s="90"/>
      <c r="W23" s="79">
        <v>2963</v>
      </c>
      <c r="X23" s="93">
        <v>2863</v>
      </c>
      <c r="Y23" s="74">
        <f t="shared" si="29"/>
        <v>96.62504218697266</v>
      </c>
      <c r="Z23" s="88">
        <v>8687</v>
      </c>
      <c r="AA23" s="90">
        <f t="shared" si="30"/>
        <v>30.34229828850856</v>
      </c>
      <c r="AB23" s="79">
        <v>10756</v>
      </c>
      <c r="AC23" s="92">
        <v>3085</v>
      </c>
      <c r="AD23" s="73">
        <f t="shared" si="21"/>
        <v>28.68166604685757</v>
      </c>
      <c r="AE23" s="92">
        <v>8893</v>
      </c>
      <c r="AF23" s="75">
        <f t="shared" si="22"/>
        <v>28.826580226904376</v>
      </c>
      <c r="AG23" s="79">
        <v>7724</v>
      </c>
      <c r="AH23" s="103">
        <v>5884</v>
      </c>
      <c r="AI23" s="94">
        <f>AH23/AG23*100</f>
        <v>76.17814603832211</v>
      </c>
      <c r="AJ23" s="103">
        <v>16476</v>
      </c>
      <c r="AK23" s="95">
        <f>AJ23/AH23*10</f>
        <v>28.001359619306598</v>
      </c>
      <c r="AL23" s="79">
        <v>1396</v>
      </c>
      <c r="AM23" s="92">
        <v>1056</v>
      </c>
      <c r="AN23" s="86">
        <f t="shared" si="31"/>
        <v>75.64469914040114</v>
      </c>
      <c r="AO23" s="92">
        <v>2907</v>
      </c>
      <c r="AP23" s="95">
        <f t="shared" si="32"/>
        <v>27.528409090909093</v>
      </c>
      <c r="AQ23" s="81">
        <v>70</v>
      </c>
      <c r="AR23" s="104"/>
      <c r="AS23" s="104"/>
      <c r="AT23" s="104"/>
      <c r="AU23" s="105"/>
      <c r="AV23" s="99"/>
      <c r="AW23" s="104"/>
      <c r="AX23" s="104"/>
      <c r="AY23" s="104"/>
      <c r="AZ23" s="105"/>
      <c r="BA23" s="79">
        <v>414</v>
      </c>
      <c r="BB23" s="93">
        <v>147</v>
      </c>
      <c r="BC23" s="74">
        <f>BB23/BA23*100</f>
        <v>35.507246376811594</v>
      </c>
      <c r="BD23" s="93">
        <v>154</v>
      </c>
      <c r="BE23" s="89">
        <f>BD23/BB23*10</f>
        <v>10.476190476190476</v>
      </c>
      <c r="BF23" s="389">
        <v>285</v>
      </c>
      <c r="BG23" s="106"/>
      <c r="BH23" s="100"/>
      <c r="BI23" s="106"/>
      <c r="BJ23" s="97"/>
      <c r="BK23" s="386">
        <v>51</v>
      </c>
      <c r="BL23" s="104"/>
      <c r="BM23" s="104"/>
      <c r="BN23" s="104"/>
      <c r="BO23" s="105"/>
      <c r="BP23" s="107"/>
      <c r="BQ23" s="106"/>
      <c r="BR23" s="106"/>
      <c r="BS23" s="106"/>
      <c r="BT23" s="108"/>
    </row>
    <row r="24" spans="1:72" s="83" customFormat="1" ht="15" customHeight="1">
      <c r="A24" s="49" t="s">
        <v>47</v>
      </c>
      <c r="B24" s="78">
        <v>470</v>
      </c>
      <c r="C24" s="84">
        <f t="shared" si="8"/>
        <v>58164</v>
      </c>
      <c r="D24" s="84">
        <f t="shared" si="23"/>
        <v>42052</v>
      </c>
      <c r="E24" s="85">
        <f t="shared" si="24"/>
        <v>72.29901657382574</v>
      </c>
      <c r="F24" s="84">
        <f t="shared" si="25"/>
        <v>133699</v>
      </c>
      <c r="G24" s="86">
        <f t="shared" si="26"/>
        <v>31.793731570436602</v>
      </c>
      <c r="H24" s="87">
        <v>18076</v>
      </c>
      <c r="I24" s="88">
        <v>17858</v>
      </c>
      <c r="J24" s="74">
        <f t="shared" si="27"/>
        <v>98.79398096924098</v>
      </c>
      <c r="K24" s="88">
        <v>61811</v>
      </c>
      <c r="L24" s="89">
        <f t="shared" si="28"/>
        <v>34.6124986000672</v>
      </c>
      <c r="M24" s="79">
        <v>109</v>
      </c>
      <c r="N24" s="78">
        <v>109</v>
      </c>
      <c r="O24" s="74">
        <f>N24/M24*100</f>
        <v>100</v>
      </c>
      <c r="P24" s="78">
        <v>247</v>
      </c>
      <c r="Q24" s="90">
        <f>P24/N24*10</f>
        <v>22.660550458715598</v>
      </c>
      <c r="R24" s="91"/>
      <c r="S24" s="92"/>
      <c r="T24" s="86"/>
      <c r="U24" s="92"/>
      <c r="V24" s="90"/>
      <c r="W24" s="79">
        <v>550</v>
      </c>
      <c r="X24" s="93">
        <v>420</v>
      </c>
      <c r="Y24" s="74">
        <f t="shared" si="29"/>
        <v>76.36363636363637</v>
      </c>
      <c r="Z24" s="88">
        <v>890</v>
      </c>
      <c r="AA24" s="90">
        <f t="shared" si="30"/>
        <v>21.19047619047619</v>
      </c>
      <c r="AB24" s="79">
        <v>24587</v>
      </c>
      <c r="AC24" s="87">
        <v>11131</v>
      </c>
      <c r="AD24" s="73">
        <f t="shared" si="21"/>
        <v>45.271891650058976</v>
      </c>
      <c r="AE24" s="87">
        <v>31970</v>
      </c>
      <c r="AF24" s="75">
        <f t="shared" si="22"/>
        <v>28.721588356841252</v>
      </c>
      <c r="AG24" s="79">
        <v>11998</v>
      </c>
      <c r="AH24" s="88">
        <v>11792</v>
      </c>
      <c r="AI24" s="94">
        <f>AH24/AG24*100</f>
        <v>98.28304717452909</v>
      </c>
      <c r="AJ24" s="88">
        <v>36846</v>
      </c>
      <c r="AK24" s="95">
        <f>AJ24/AH24*10</f>
        <v>31.2466078697422</v>
      </c>
      <c r="AL24" s="79">
        <v>1192</v>
      </c>
      <c r="AM24" s="87">
        <v>653</v>
      </c>
      <c r="AN24" s="86">
        <f t="shared" si="31"/>
        <v>54.78187919463087</v>
      </c>
      <c r="AO24" s="87">
        <v>1798</v>
      </c>
      <c r="AP24" s="95">
        <f t="shared" si="32"/>
        <v>27.53445635528331</v>
      </c>
      <c r="AQ24" s="81"/>
      <c r="AR24" s="97"/>
      <c r="AS24" s="97"/>
      <c r="AT24" s="97"/>
      <c r="AU24" s="98"/>
      <c r="AV24" s="99"/>
      <c r="AW24" s="97"/>
      <c r="AX24" s="97"/>
      <c r="AY24" s="97"/>
      <c r="AZ24" s="98"/>
      <c r="BA24" s="79">
        <v>374</v>
      </c>
      <c r="BB24" s="93">
        <v>89</v>
      </c>
      <c r="BC24" s="74">
        <f>BB24/BA24*100</f>
        <v>23.796791443850267</v>
      </c>
      <c r="BD24" s="93">
        <v>137</v>
      </c>
      <c r="BE24" s="89">
        <f>BD24/BB24*10</f>
        <v>15.393258426966291</v>
      </c>
      <c r="BF24" s="389">
        <v>50</v>
      </c>
      <c r="BG24" s="100"/>
      <c r="BH24" s="100"/>
      <c r="BI24" s="100"/>
      <c r="BJ24" s="97"/>
      <c r="BK24" s="386">
        <v>1228</v>
      </c>
      <c r="BL24" s="97"/>
      <c r="BM24" s="97"/>
      <c r="BN24" s="97"/>
      <c r="BO24" s="98"/>
      <c r="BP24" s="101"/>
      <c r="BQ24" s="100"/>
      <c r="BR24" s="100"/>
      <c r="BS24" s="100"/>
      <c r="BT24" s="102"/>
    </row>
    <row r="25" spans="1:72" s="83" customFormat="1" ht="15" customHeight="1" thickBot="1">
      <c r="A25" s="305" t="s">
        <v>48</v>
      </c>
      <c r="B25" s="306">
        <v>1120</v>
      </c>
      <c r="C25" s="307">
        <f t="shared" si="8"/>
        <v>49488</v>
      </c>
      <c r="D25" s="307">
        <f t="shared" si="23"/>
        <v>39084</v>
      </c>
      <c r="E25" s="308">
        <f t="shared" si="24"/>
        <v>78.97672162948594</v>
      </c>
      <c r="F25" s="307">
        <f t="shared" si="25"/>
        <v>146312</v>
      </c>
      <c r="G25" s="309">
        <f t="shared" si="26"/>
        <v>37.43526762869716</v>
      </c>
      <c r="H25" s="310">
        <v>20260</v>
      </c>
      <c r="I25" s="311">
        <v>18742</v>
      </c>
      <c r="J25" s="312">
        <f t="shared" si="27"/>
        <v>92.50740375123397</v>
      </c>
      <c r="K25" s="311">
        <v>79181</v>
      </c>
      <c r="L25" s="313">
        <f t="shared" si="28"/>
        <v>42.24789243410521</v>
      </c>
      <c r="M25" s="314">
        <v>1984</v>
      </c>
      <c r="N25" s="306">
        <v>1716</v>
      </c>
      <c r="O25" s="312">
        <f>N25/M25*100</f>
        <v>86.49193548387096</v>
      </c>
      <c r="P25" s="306">
        <v>4868</v>
      </c>
      <c r="Q25" s="315">
        <f>P25/N25*10</f>
        <v>28.36829836829837</v>
      </c>
      <c r="R25" s="316"/>
      <c r="S25" s="317"/>
      <c r="T25" s="309"/>
      <c r="U25" s="317"/>
      <c r="V25" s="315"/>
      <c r="W25" s="314">
        <v>299</v>
      </c>
      <c r="X25" s="318">
        <v>214</v>
      </c>
      <c r="Y25" s="312">
        <f t="shared" si="29"/>
        <v>71.57190635451505</v>
      </c>
      <c r="Z25" s="311">
        <v>511</v>
      </c>
      <c r="AA25" s="315">
        <f t="shared" si="30"/>
        <v>23.878504672897197</v>
      </c>
      <c r="AB25" s="314">
        <v>1728</v>
      </c>
      <c r="AC25" s="310">
        <v>226</v>
      </c>
      <c r="AD25" s="319">
        <f t="shared" si="21"/>
        <v>13.078703703703704</v>
      </c>
      <c r="AE25" s="310">
        <v>458</v>
      </c>
      <c r="AF25" s="320">
        <f t="shared" si="22"/>
        <v>20.265486725663713</v>
      </c>
      <c r="AG25" s="314">
        <v>17579</v>
      </c>
      <c r="AH25" s="311">
        <v>15067</v>
      </c>
      <c r="AI25" s="321">
        <f>AH25/AG25*100</f>
        <v>85.71022242448376</v>
      </c>
      <c r="AJ25" s="311">
        <v>55055</v>
      </c>
      <c r="AK25" s="322">
        <f>AJ25/AH25*10</f>
        <v>36.54012079378775</v>
      </c>
      <c r="AL25" s="314">
        <v>1729</v>
      </c>
      <c r="AM25" s="310">
        <v>1475</v>
      </c>
      <c r="AN25" s="309">
        <f t="shared" si="31"/>
        <v>85.30942741469057</v>
      </c>
      <c r="AO25" s="310">
        <v>3822</v>
      </c>
      <c r="AP25" s="322">
        <f t="shared" si="32"/>
        <v>25.91186440677966</v>
      </c>
      <c r="AQ25" s="323">
        <v>2751</v>
      </c>
      <c r="AR25" s="324"/>
      <c r="AS25" s="324"/>
      <c r="AT25" s="324"/>
      <c r="AU25" s="325"/>
      <c r="AV25" s="326">
        <v>1</v>
      </c>
      <c r="AW25" s="324"/>
      <c r="AX25" s="324"/>
      <c r="AY25" s="324"/>
      <c r="AZ25" s="325"/>
      <c r="BA25" s="314">
        <v>2797</v>
      </c>
      <c r="BB25" s="318">
        <v>1344</v>
      </c>
      <c r="BC25" s="312">
        <f>BB25/BA25*100</f>
        <v>48.05148373257061</v>
      </c>
      <c r="BD25" s="318">
        <v>1847</v>
      </c>
      <c r="BE25" s="313">
        <f>BD25/BB25*10</f>
        <v>13.742559523809524</v>
      </c>
      <c r="BF25" s="389">
        <v>330</v>
      </c>
      <c r="BG25" s="100">
        <v>300</v>
      </c>
      <c r="BH25" s="100">
        <f>BG25/BF25*100</f>
        <v>90.9090909090909</v>
      </c>
      <c r="BI25" s="100">
        <v>570</v>
      </c>
      <c r="BJ25" s="97">
        <f>BI25/BG25*10</f>
        <v>19</v>
      </c>
      <c r="BK25" s="386">
        <v>30</v>
      </c>
      <c r="BL25" s="97"/>
      <c r="BM25" s="97"/>
      <c r="BN25" s="97"/>
      <c r="BO25" s="98"/>
      <c r="BP25" s="101"/>
      <c r="BQ25" s="100"/>
      <c r="BR25" s="100"/>
      <c r="BS25" s="100"/>
      <c r="BT25" s="102"/>
    </row>
    <row r="26" spans="1:72" s="115" customFormat="1" ht="15" customHeight="1" thickBot="1">
      <c r="A26" s="339" t="s">
        <v>49</v>
      </c>
      <c r="B26" s="340">
        <f>SUM(B5:B25)</f>
        <v>11029</v>
      </c>
      <c r="C26" s="340">
        <f>SUM(C5:C25)</f>
        <v>582134</v>
      </c>
      <c r="D26" s="340">
        <f>SUM(D5:D25)</f>
        <v>449628</v>
      </c>
      <c r="E26" s="341">
        <f>D26/C26*100</f>
        <v>77.23788680956618</v>
      </c>
      <c r="F26" s="340">
        <f>SUM(F5:F25)</f>
        <v>1368520.6</v>
      </c>
      <c r="G26" s="341">
        <f t="shared" si="26"/>
        <v>30.436729918955226</v>
      </c>
      <c r="H26" s="340">
        <f>SUM(H5:H25)</f>
        <v>235043</v>
      </c>
      <c r="I26" s="340">
        <f>SUM(I6:I25)</f>
        <v>229043</v>
      </c>
      <c r="J26" s="342">
        <f t="shared" si="27"/>
        <v>97.44727560488931</v>
      </c>
      <c r="K26" s="340">
        <f>SUM(K6:K25)</f>
        <v>796931</v>
      </c>
      <c r="L26" s="343">
        <f t="shared" si="28"/>
        <v>34.79394698812014</v>
      </c>
      <c r="M26" s="344">
        <f>SUM(M5:M25)</f>
        <v>23735</v>
      </c>
      <c r="N26" s="340">
        <f>SUM(N5:N25)</f>
        <v>22935</v>
      </c>
      <c r="O26" s="342">
        <f>N26/M26*100</f>
        <v>96.62945017906046</v>
      </c>
      <c r="P26" s="340">
        <f>SUM(P5:P25)</f>
        <v>58581</v>
      </c>
      <c r="Q26" s="343">
        <f>P26/N26*10</f>
        <v>25.542184434270766</v>
      </c>
      <c r="R26" s="344">
        <f>SUM(R5:R25)</f>
        <v>581</v>
      </c>
      <c r="S26" s="340">
        <f>SUM(S5:S25)</f>
        <v>581</v>
      </c>
      <c r="T26" s="345">
        <f>S26/R26*100</f>
        <v>100</v>
      </c>
      <c r="U26" s="340">
        <f>SUM(U5:U25)</f>
        <v>1120</v>
      </c>
      <c r="V26" s="346">
        <f>U26/S26*10</f>
        <v>19.277108433734938</v>
      </c>
      <c r="W26" s="344">
        <f>SUM(W5:W25)</f>
        <v>15846</v>
      </c>
      <c r="X26" s="340">
        <f>SUM(X5:X25)</f>
        <v>13988</v>
      </c>
      <c r="Y26" s="342">
        <f t="shared" si="29"/>
        <v>88.27464344314022</v>
      </c>
      <c r="Z26" s="340">
        <f>SUM(Z5:Z25)</f>
        <v>32501.6</v>
      </c>
      <c r="AA26" s="343">
        <f t="shared" si="30"/>
        <v>23.235344581069487</v>
      </c>
      <c r="AB26" s="344">
        <f>SUM(AB5:AB25)</f>
        <v>125287</v>
      </c>
      <c r="AC26" s="340">
        <f>SUM(AC5:AC25)</f>
        <v>47030</v>
      </c>
      <c r="AD26" s="347">
        <f t="shared" si="21"/>
        <v>37.53781318093657</v>
      </c>
      <c r="AE26" s="340">
        <f>SUM(AE5:AE25)</f>
        <v>113290</v>
      </c>
      <c r="AF26" s="346">
        <f t="shared" si="22"/>
        <v>24.08887943865618</v>
      </c>
      <c r="AG26" s="344">
        <f>SUM(AG5:AG25)</f>
        <v>117711</v>
      </c>
      <c r="AH26" s="340">
        <f>SUM(AH5:AH25)</f>
        <v>100221</v>
      </c>
      <c r="AI26" s="341">
        <f>AH26/AG26*100</f>
        <v>85.14157555368656</v>
      </c>
      <c r="AJ26" s="340">
        <f>SUM(AJ5:AJ25)</f>
        <v>284030</v>
      </c>
      <c r="AK26" s="343">
        <f>AJ26/AH26*10</f>
        <v>28.34036778719031</v>
      </c>
      <c r="AL26" s="344">
        <f>SUM(AL5:AL25)</f>
        <v>38593</v>
      </c>
      <c r="AM26" s="340">
        <f>SUM(AM5:AM25)</f>
        <v>31768</v>
      </c>
      <c r="AN26" s="345">
        <f t="shared" si="31"/>
        <v>82.3154458062343</v>
      </c>
      <c r="AO26" s="340">
        <f>SUM(AO5:AO25)</f>
        <v>76563</v>
      </c>
      <c r="AP26" s="343">
        <f t="shared" si="32"/>
        <v>24.100667338201962</v>
      </c>
      <c r="AQ26" s="348">
        <f>SUM(AQ5:AQ25)</f>
        <v>10001</v>
      </c>
      <c r="AR26" s="349"/>
      <c r="AS26" s="349"/>
      <c r="AT26" s="349"/>
      <c r="AU26" s="350"/>
      <c r="AV26" s="348">
        <f>SUM(AV5:AV25)</f>
        <v>1720</v>
      </c>
      <c r="AW26" s="349"/>
      <c r="AX26" s="349"/>
      <c r="AY26" s="349"/>
      <c r="AZ26" s="350"/>
      <c r="BA26" s="344">
        <f>SUM(BA5:BA25)</f>
        <v>10169</v>
      </c>
      <c r="BB26" s="340">
        <f>SUM(BB5:BB25)</f>
        <v>3197</v>
      </c>
      <c r="BC26" s="342">
        <f>BB26/BA26*100</f>
        <v>31.438686203166487</v>
      </c>
      <c r="BD26" s="340">
        <f>SUM(BD5:BD25)</f>
        <v>3930</v>
      </c>
      <c r="BE26" s="384">
        <f>BD26/BB26*10</f>
        <v>12.292774476071317</v>
      </c>
      <c r="BF26" s="390">
        <f>SUM(BF5:BF25)</f>
        <v>1673</v>
      </c>
      <c r="BG26" s="111">
        <f>SUM(BG5:BG25)</f>
        <v>865</v>
      </c>
      <c r="BH26" s="395">
        <f>BG26/BF26*100</f>
        <v>51.703526598924086</v>
      </c>
      <c r="BI26" s="111">
        <f>SUM(BI5:BI25)</f>
        <v>1574</v>
      </c>
      <c r="BJ26" s="109">
        <f>BI26/BG26*10</f>
        <v>18.196531791907514</v>
      </c>
      <c r="BK26" s="304">
        <f>SUM(BK5:BK25)</f>
        <v>1511</v>
      </c>
      <c r="BL26" s="109"/>
      <c r="BM26" s="109"/>
      <c r="BN26" s="109"/>
      <c r="BO26" s="110"/>
      <c r="BP26" s="112">
        <f>SUM(BP5:BP25)</f>
        <v>264</v>
      </c>
      <c r="BQ26" s="113"/>
      <c r="BR26" s="113"/>
      <c r="BS26" s="113"/>
      <c r="BT26" s="114"/>
    </row>
    <row r="27" spans="1:72" s="303" customFormat="1" ht="16.5" customHeight="1">
      <c r="A27" s="327" t="s">
        <v>50</v>
      </c>
      <c r="B27" s="328">
        <v>0</v>
      </c>
      <c r="C27" s="328">
        <v>541216</v>
      </c>
      <c r="D27" s="329">
        <v>531549</v>
      </c>
      <c r="E27" s="330">
        <v>98.21383698929817</v>
      </c>
      <c r="F27" s="329">
        <v>1301560.5</v>
      </c>
      <c r="G27" s="330">
        <v>24.486180954154744</v>
      </c>
      <c r="H27" s="328">
        <v>228011</v>
      </c>
      <c r="I27" s="328">
        <v>228011</v>
      </c>
      <c r="J27" s="331">
        <v>100</v>
      </c>
      <c r="K27" s="328">
        <v>691605</v>
      </c>
      <c r="L27" s="332">
        <v>30.332089241308534</v>
      </c>
      <c r="M27" s="333">
        <v>26490</v>
      </c>
      <c r="N27" s="328">
        <v>26490</v>
      </c>
      <c r="O27" s="331">
        <v>100</v>
      </c>
      <c r="P27" s="334">
        <v>55541</v>
      </c>
      <c r="Q27" s="335">
        <v>20.96677991694979</v>
      </c>
      <c r="R27" s="333">
        <v>1053</v>
      </c>
      <c r="S27" s="328">
        <v>1053</v>
      </c>
      <c r="T27" s="330">
        <v>100</v>
      </c>
      <c r="U27" s="328">
        <v>1038</v>
      </c>
      <c r="V27" s="332">
        <v>9.857549857549857</v>
      </c>
      <c r="W27" s="333">
        <v>9131</v>
      </c>
      <c r="X27" s="328">
        <v>9131</v>
      </c>
      <c r="Y27" s="331">
        <f t="shared" si="29"/>
        <v>100</v>
      </c>
      <c r="Z27" s="328">
        <v>16606</v>
      </c>
      <c r="AA27" s="332">
        <f t="shared" si="30"/>
        <v>18.18639798488665</v>
      </c>
      <c r="AB27" s="333">
        <v>129340</v>
      </c>
      <c r="AC27" s="328">
        <v>129340</v>
      </c>
      <c r="AD27" s="330">
        <v>100</v>
      </c>
      <c r="AE27" s="328">
        <v>226446</v>
      </c>
      <c r="AF27" s="332">
        <v>17.507808875831145</v>
      </c>
      <c r="AG27" s="333">
        <v>95290</v>
      </c>
      <c r="AH27" s="328">
        <v>95290</v>
      </c>
      <c r="AI27" s="330">
        <v>100</v>
      </c>
      <c r="AJ27" s="328">
        <v>227868.5</v>
      </c>
      <c r="AK27" s="332">
        <v>23.913159827893796</v>
      </c>
      <c r="AL27" s="333">
        <v>31788</v>
      </c>
      <c r="AM27" s="328">
        <v>31788</v>
      </c>
      <c r="AN27" s="330">
        <v>100</v>
      </c>
      <c r="AO27" s="328">
        <v>64896</v>
      </c>
      <c r="AP27" s="332">
        <v>20.415251038127593</v>
      </c>
      <c r="AQ27" s="336"/>
      <c r="AR27" s="337"/>
      <c r="AS27" s="337"/>
      <c r="AT27" s="337"/>
      <c r="AU27" s="338"/>
      <c r="AV27" s="336"/>
      <c r="AW27" s="337"/>
      <c r="AX27" s="337"/>
      <c r="AY27" s="337"/>
      <c r="AZ27" s="338"/>
      <c r="BA27" s="333">
        <v>5258</v>
      </c>
      <c r="BB27" s="328">
        <v>4835</v>
      </c>
      <c r="BC27" s="330">
        <v>91.95511601369341</v>
      </c>
      <c r="BD27" s="328">
        <v>5523</v>
      </c>
      <c r="BE27" s="332">
        <v>11.422957600827301</v>
      </c>
      <c r="BF27" s="391">
        <v>1133</v>
      </c>
      <c r="BG27" s="299">
        <v>1133</v>
      </c>
      <c r="BH27" s="299">
        <v>100</v>
      </c>
      <c r="BI27" s="299">
        <v>3046</v>
      </c>
      <c r="BJ27" s="299">
        <v>26.884377758164163</v>
      </c>
      <c r="BK27" s="387"/>
      <c r="BL27" s="300"/>
      <c r="BM27" s="300"/>
      <c r="BN27" s="300"/>
      <c r="BO27" s="301"/>
      <c r="BP27" s="298"/>
      <c r="BQ27" s="299"/>
      <c r="BR27" s="299"/>
      <c r="BS27" s="299"/>
      <c r="BT27" s="302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W12" sqref="AW12"/>
    </sheetView>
  </sheetViews>
  <sheetFormatPr defaultColWidth="8.875" defaultRowHeight="12.75"/>
  <cols>
    <col min="1" max="1" width="21.25390625" style="18" customWidth="1"/>
    <col min="2" max="2" width="0.12890625" style="18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15.375" style="18" hidden="1" customWidth="1"/>
    <col min="12" max="12" width="0.6171875" style="18" hidden="1" customWidth="1"/>
    <col min="13" max="13" width="14.625" style="18" hidden="1" customWidth="1"/>
    <col min="14" max="14" width="17.25390625" style="18" hidden="1" customWidth="1"/>
    <col min="15" max="15" width="19.25390625" style="18" hidden="1" customWidth="1"/>
    <col min="16" max="16" width="0.2421875" style="18" hidden="1" customWidth="1"/>
    <col min="17" max="17" width="14.75390625" style="18" hidden="1" customWidth="1"/>
    <col min="18" max="18" width="13.125" style="18" hidden="1" customWidth="1"/>
    <col min="19" max="19" width="16.625" style="18" hidden="1" customWidth="1"/>
    <col min="20" max="21" width="8.25390625" style="18" customWidth="1"/>
    <col min="22" max="22" width="7.25390625" style="18" customWidth="1"/>
    <col min="23" max="23" width="7.75390625" style="18" customWidth="1"/>
    <col min="24" max="24" width="7.125" style="18" customWidth="1"/>
    <col min="25" max="25" width="0.12890625" style="18" hidden="1" customWidth="1"/>
    <col min="26" max="26" width="1.25" style="18" hidden="1" customWidth="1"/>
    <col min="27" max="27" width="11.875" style="18" hidden="1" customWidth="1"/>
    <col min="28" max="28" width="15.75390625" style="18" hidden="1" customWidth="1"/>
    <col min="29" max="29" width="8.25390625" style="18" customWidth="1"/>
    <col min="30" max="30" width="8.375" style="18" customWidth="1"/>
    <col min="31" max="31" width="7.875" style="18" customWidth="1"/>
    <col min="32" max="32" width="8.125" style="18" customWidth="1"/>
    <col min="33" max="33" width="6.875" style="18" bestFit="1" customWidth="1"/>
    <col min="34" max="36" width="7.75390625" style="18" customWidth="1"/>
    <col min="37" max="37" width="8.625" style="18" customWidth="1"/>
    <col min="38" max="38" width="6.875" style="18" bestFit="1" customWidth="1"/>
    <col min="39" max="42" width="3.875" style="18" hidden="1" customWidth="1"/>
    <col min="43" max="43" width="6.875" style="18" bestFit="1" customWidth="1"/>
    <col min="44" max="45" width="6.00390625" style="18" customWidth="1"/>
    <col min="46" max="46" width="8.125" style="18" customWidth="1"/>
    <col min="47" max="47" width="6.375" style="18" customWidth="1"/>
    <col min="48" max="48" width="7.25390625" style="18" bestFit="1" customWidth="1"/>
    <col min="49" max="49" width="7.25390625" style="18" customWidth="1"/>
    <col min="50" max="50" width="7.375" style="18" customWidth="1"/>
    <col min="51" max="51" width="6.875" style="18" bestFit="1" customWidth="1"/>
    <col min="52" max="52" width="7.125" style="18" customWidth="1"/>
    <col min="53" max="55" width="6.625" style="18" customWidth="1"/>
    <col min="56" max="56" width="6.375" style="18" customWidth="1"/>
    <col min="57" max="57" width="7.00390625" style="18" bestFit="1" customWidth="1"/>
    <col min="58" max="16384" width="8.875" style="18" customWidth="1"/>
  </cols>
  <sheetData>
    <row r="1" spans="1:57" ht="18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424" t="s">
        <v>51</v>
      </c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28"/>
      <c r="BB2" s="29"/>
      <c r="BC2" s="421">
        <v>42982</v>
      </c>
      <c r="BD2" s="421"/>
      <c r="BE2" s="421"/>
    </row>
    <row r="3" spans="1:57" ht="15.75" customHeight="1" thickBot="1">
      <c r="A3" s="427" t="s">
        <v>0</v>
      </c>
      <c r="B3" s="429" t="s">
        <v>52</v>
      </c>
      <c r="C3" s="430"/>
      <c r="D3" s="430"/>
      <c r="E3" s="430"/>
      <c r="F3" s="430"/>
      <c r="G3" s="419" t="s">
        <v>53</v>
      </c>
      <c r="H3" s="419"/>
      <c r="I3" s="419"/>
      <c r="J3" s="419"/>
      <c r="K3" s="419"/>
      <c r="L3" s="419" t="s">
        <v>54</v>
      </c>
      <c r="M3" s="419"/>
      <c r="N3" s="419"/>
      <c r="O3" s="419"/>
      <c r="P3" s="419" t="s">
        <v>55</v>
      </c>
      <c r="Q3" s="419"/>
      <c r="R3" s="419"/>
      <c r="S3" s="420"/>
      <c r="T3" s="416" t="s">
        <v>56</v>
      </c>
      <c r="U3" s="417"/>
      <c r="V3" s="417"/>
      <c r="W3" s="417"/>
      <c r="X3" s="418"/>
      <c r="Y3" s="423" t="s">
        <v>57</v>
      </c>
      <c r="Z3" s="417"/>
      <c r="AA3" s="417"/>
      <c r="AB3" s="422"/>
      <c r="AC3" s="416" t="s">
        <v>58</v>
      </c>
      <c r="AD3" s="417"/>
      <c r="AE3" s="417"/>
      <c r="AF3" s="417"/>
      <c r="AG3" s="418"/>
      <c r="AH3" s="416" t="s">
        <v>59</v>
      </c>
      <c r="AI3" s="417"/>
      <c r="AJ3" s="417"/>
      <c r="AK3" s="417"/>
      <c r="AL3" s="418"/>
      <c r="AM3" s="423" t="s">
        <v>60</v>
      </c>
      <c r="AN3" s="417"/>
      <c r="AO3" s="417"/>
      <c r="AP3" s="417"/>
      <c r="AQ3" s="417" t="s">
        <v>61</v>
      </c>
      <c r="AR3" s="417"/>
      <c r="AS3" s="417"/>
      <c r="AT3" s="417"/>
      <c r="AU3" s="417"/>
      <c r="AV3" s="417" t="s">
        <v>62</v>
      </c>
      <c r="AW3" s="417"/>
      <c r="AX3" s="417"/>
      <c r="AY3" s="417"/>
      <c r="AZ3" s="422"/>
      <c r="BA3" s="416" t="s">
        <v>63</v>
      </c>
      <c r="BB3" s="417"/>
      <c r="BC3" s="417"/>
      <c r="BD3" s="417"/>
      <c r="BE3" s="418"/>
    </row>
    <row r="4" spans="1:57" ht="79.5" customHeight="1" thickBot="1">
      <c r="A4" s="428"/>
      <c r="B4" s="130" t="s">
        <v>64</v>
      </c>
      <c r="C4" s="128" t="s">
        <v>17</v>
      </c>
      <c r="D4" s="128" t="s">
        <v>18</v>
      </c>
      <c r="E4" s="128" t="s">
        <v>19</v>
      </c>
      <c r="F4" s="128" t="s">
        <v>20</v>
      </c>
      <c r="G4" s="128" t="s">
        <v>64</v>
      </c>
      <c r="H4" s="128" t="s">
        <v>65</v>
      </c>
      <c r="I4" s="129" t="s">
        <v>18</v>
      </c>
      <c r="J4" s="128" t="s">
        <v>66</v>
      </c>
      <c r="K4" s="128" t="s">
        <v>20</v>
      </c>
      <c r="L4" s="128" t="s">
        <v>64</v>
      </c>
      <c r="M4" s="128" t="s">
        <v>65</v>
      </c>
      <c r="N4" s="128" t="s">
        <v>66</v>
      </c>
      <c r="O4" s="128" t="s">
        <v>20</v>
      </c>
      <c r="P4" s="128" t="s">
        <v>64</v>
      </c>
      <c r="Q4" s="128" t="s">
        <v>65</v>
      </c>
      <c r="R4" s="128" t="s">
        <v>66</v>
      </c>
      <c r="S4" s="131" t="s">
        <v>67</v>
      </c>
      <c r="T4" s="132" t="s">
        <v>64</v>
      </c>
      <c r="U4" s="133" t="s">
        <v>65</v>
      </c>
      <c r="V4" s="133" t="s">
        <v>18</v>
      </c>
      <c r="W4" s="133" t="s">
        <v>66</v>
      </c>
      <c r="X4" s="134" t="s">
        <v>20</v>
      </c>
      <c r="Y4" s="135" t="s">
        <v>68</v>
      </c>
      <c r="Z4" s="133" t="s">
        <v>65</v>
      </c>
      <c r="AA4" s="133" t="s">
        <v>66</v>
      </c>
      <c r="AB4" s="136" t="s">
        <v>20</v>
      </c>
      <c r="AC4" s="132" t="s">
        <v>68</v>
      </c>
      <c r="AD4" s="133" t="s">
        <v>65</v>
      </c>
      <c r="AE4" s="133" t="s">
        <v>18</v>
      </c>
      <c r="AF4" s="133" t="s">
        <v>66</v>
      </c>
      <c r="AG4" s="134" t="s">
        <v>20</v>
      </c>
      <c r="AH4" s="132" t="s">
        <v>64</v>
      </c>
      <c r="AI4" s="133" t="s">
        <v>65</v>
      </c>
      <c r="AJ4" s="133" t="s">
        <v>18</v>
      </c>
      <c r="AK4" s="133" t="s">
        <v>66</v>
      </c>
      <c r="AL4" s="134" t="s">
        <v>20</v>
      </c>
      <c r="AM4" s="135" t="s">
        <v>64</v>
      </c>
      <c r="AN4" s="133" t="s">
        <v>65</v>
      </c>
      <c r="AO4" s="133" t="s">
        <v>66</v>
      </c>
      <c r="AP4" s="133" t="s">
        <v>20</v>
      </c>
      <c r="AQ4" s="133" t="s">
        <v>68</v>
      </c>
      <c r="AR4" s="133" t="s">
        <v>65</v>
      </c>
      <c r="AS4" s="133" t="s">
        <v>18</v>
      </c>
      <c r="AT4" s="133" t="s">
        <v>66</v>
      </c>
      <c r="AU4" s="133" t="s">
        <v>20</v>
      </c>
      <c r="AV4" s="133" t="s">
        <v>68</v>
      </c>
      <c r="AW4" s="133" t="s">
        <v>65</v>
      </c>
      <c r="AX4" s="133" t="s">
        <v>18</v>
      </c>
      <c r="AY4" s="133" t="s">
        <v>66</v>
      </c>
      <c r="AZ4" s="136" t="s">
        <v>20</v>
      </c>
      <c r="BA4" s="132" t="s">
        <v>68</v>
      </c>
      <c r="BB4" s="133" t="s">
        <v>65</v>
      </c>
      <c r="BC4" s="133" t="s">
        <v>18</v>
      </c>
      <c r="BD4" s="133" t="s">
        <v>66</v>
      </c>
      <c r="BE4" s="134" t="s">
        <v>20</v>
      </c>
    </row>
    <row r="5" spans="1:57" ht="15.75">
      <c r="A5" s="117" t="s">
        <v>28</v>
      </c>
      <c r="B5" s="118"/>
      <c r="C5" s="118"/>
      <c r="D5" s="118"/>
      <c r="E5" s="119"/>
      <c r="F5" s="120"/>
      <c r="G5" s="121"/>
      <c r="H5" s="122"/>
      <c r="I5" s="123"/>
      <c r="J5" s="122"/>
      <c r="K5" s="124"/>
      <c r="L5" s="125"/>
      <c r="M5" s="122"/>
      <c r="N5" s="122"/>
      <c r="O5" s="124"/>
      <c r="P5" s="125"/>
      <c r="Q5" s="122"/>
      <c r="R5" s="122"/>
      <c r="S5" s="124"/>
      <c r="T5" s="125"/>
      <c r="U5" s="122"/>
      <c r="V5" s="126"/>
      <c r="W5" s="122"/>
      <c r="X5" s="124"/>
      <c r="Y5" s="125"/>
      <c r="Z5" s="122"/>
      <c r="AA5" s="122"/>
      <c r="AB5" s="124"/>
      <c r="AC5" s="125"/>
      <c r="AD5" s="122"/>
      <c r="AE5" s="122"/>
      <c r="AF5" s="122"/>
      <c r="AG5" s="124"/>
      <c r="AH5" s="125"/>
      <c r="AI5" s="122"/>
      <c r="AJ5" s="126"/>
      <c r="AK5" s="122"/>
      <c r="AL5" s="127"/>
      <c r="AM5" s="125"/>
      <c r="AN5" s="122"/>
      <c r="AO5" s="122"/>
      <c r="AP5" s="124"/>
      <c r="AQ5" s="125"/>
      <c r="AR5" s="122"/>
      <c r="AS5" s="122"/>
      <c r="AT5" s="122"/>
      <c r="AU5" s="124"/>
      <c r="AV5" s="125"/>
      <c r="AW5" s="122"/>
      <c r="AX5" s="126"/>
      <c r="AY5" s="122"/>
      <c r="AZ5" s="124"/>
      <c r="BA5" s="125"/>
      <c r="BB5" s="122"/>
      <c r="BC5" s="126"/>
      <c r="BD5" s="122"/>
      <c r="BE5" s="122"/>
    </row>
    <row r="6" spans="1:57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25"/>
      <c r="M6" s="27"/>
      <c r="N6" s="27"/>
      <c r="O6" s="33"/>
      <c r="P6" s="25"/>
      <c r="Q6" s="27"/>
      <c r="R6" s="27"/>
      <c r="S6" s="33"/>
      <c r="T6" s="25"/>
      <c r="U6" s="27"/>
      <c r="V6" s="116"/>
      <c r="W6" s="27"/>
      <c r="X6" s="41"/>
      <c r="Y6" s="25"/>
      <c r="Z6" s="27"/>
      <c r="AA6" s="27"/>
      <c r="AB6" s="33"/>
      <c r="AC6" s="42"/>
      <c r="AD6" s="30"/>
      <c r="AE6" s="30"/>
      <c r="AF6" s="30"/>
      <c r="AG6" s="31"/>
      <c r="AH6" s="34">
        <v>2223</v>
      </c>
      <c r="AI6" s="32">
        <v>690</v>
      </c>
      <c r="AJ6" s="35">
        <f>AI6/AH6*100</f>
        <v>31.039136302294196</v>
      </c>
      <c r="AK6" s="32">
        <v>552</v>
      </c>
      <c r="AL6" s="41">
        <f>AK6/AI6*10</f>
        <v>8</v>
      </c>
      <c r="AM6" s="34"/>
      <c r="AN6" s="32"/>
      <c r="AO6" s="32"/>
      <c r="AP6" s="33"/>
      <c r="AQ6" s="34">
        <v>150</v>
      </c>
      <c r="AR6" s="32"/>
      <c r="AS6" s="32"/>
      <c r="AT6" s="32"/>
      <c r="AU6" s="41">
        <f aca="true" t="shared" si="1" ref="AU6:AU21">IF(AT6&gt;0,AT6/AR6*10,"")</f>
      </c>
      <c r="AV6" s="34">
        <v>12</v>
      </c>
      <c r="AW6" s="32"/>
      <c r="AX6" s="35"/>
      <c r="AY6" s="32"/>
      <c r="AZ6" s="43">
        <f aca="true" t="shared" si="2" ref="AZ6:AZ25">IF(AY6&gt;0,AY6/AW6*10,"")</f>
      </c>
      <c r="BA6" s="34"/>
      <c r="BB6" s="32"/>
      <c r="BC6" s="35"/>
      <c r="BD6" s="32"/>
      <c r="BE6" s="32"/>
    </row>
    <row r="7" spans="1:57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25"/>
      <c r="M7" s="27"/>
      <c r="N7" s="27"/>
      <c r="O7" s="33"/>
      <c r="P7" s="25"/>
      <c r="Q7" s="27"/>
      <c r="R7" s="27"/>
      <c r="S7" s="33"/>
      <c r="T7" s="25"/>
      <c r="U7" s="27"/>
      <c r="V7" s="116"/>
      <c r="W7" s="27"/>
      <c r="X7" s="41"/>
      <c r="Y7" s="34">
        <v>652</v>
      </c>
      <c r="Z7" s="32"/>
      <c r="AA7" s="32"/>
      <c r="AB7" s="33"/>
      <c r="AC7" s="46">
        <v>625</v>
      </c>
      <c r="AD7" s="38">
        <v>325</v>
      </c>
      <c r="AE7" s="38">
        <f>AD7/AC7*100</f>
        <v>52</v>
      </c>
      <c r="AF7" s="38">
        <v>64</v>
      </c>
      <c r="AG7" s="40">
        <f>AF7/AD7*10</f>
        <v>1.9692307692307693</v>
      </c>
      <c r="AH7" s="34"/>
      <c r="AI7" s="32"/>
      <c r="AJ7" s="35"/>
      <c r="AK7" s="32"/>
      <c r="AL7" s="41"/>
      <c r="AM7" s="34"/>
      <c r="AN7" s="32"/>
      <c r="AO7" s="32"/>
      <c r="AP7" s="33"/>
      <c r="AQ7" s="34">
        <v>718</v>
      </c>
      <c r="AR7" s="32"/>
      <c r="AS7" s="32"/>
      <c r="AT7" s="32"/>
      <c r="AU7" s="41">
        <f t="shared" si="1"/>
      </c>
      <c r="AV7" s="34">
        <v>65</v>
      </c>
      <c r="AW7" s="32">
        <v>12</v>
      </c>
      <c r="AX7" s="35">
        <f>AW7/AV7*100</f>
        <v>18.461538461538463</v>
      </c>
      <c r="AY7" s="32">
        <v>98</v>
      </c>
      <c r="AZ7" s="43">
        <f t="shared" si="2"/>
        <v>81.66666666666666</v>
      </c>
      <c r="BA7" s="34">
        <v>595</v>
      </c>
      <c r="BB7" s="32">
        <v>40</v>
      </c>
      <c r="BC7" s="35">
        <f>BB7/BA7*100</f>
        <v>6.722689075630252</v>
      </c>
      <c r="BD7" s="32">
        <v>940</v>
      </c>
      <c r="BE7" s="45">
        <f>IF(BD7&gt;0,BD7/BB7*10,"")</f>
        <v>235</v>
      </c>
    </row>
    <row r="8" spans="1:57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25"/>
      <c r="M8" s="27"/>
      <c r="N8" s="27"/>
      <c r="O8" s="33"/>
      <c r="P8" s="25"/>
      <c r="Q8" s="27"/>
      <c r="R8" s="27"/>
      <c r="S8" s="33"/>
      <c r="T8" s="25"/>
      <c r="U8" s="27"/>
      <c r="V8" s="116"/>
      <c r="W8" s="27"/>
      <c r="X8" s="41"/>
      <c r="Y8" s="34"/>
      <c r="Z8" s="32"/>
      <c r="AA8" s="32"/>
      <c r="AB8" s="33"/>
      <c r="AC8" s="46">
        <v>114</v>
      </c>
      <c r="AD8" s="38"/>
      <c r="AE8" s="38"/>
      <c r="AF8" s="38"/>
      <c r="AG8" s="40"/>
      <c r="AH8" s="34"/>
      <c r="AI8" s="32"/>
      <c r="AJ8" s="35"/>
      <c r="AK8" s="32"/>
      <c r="AL8" s="41"/>
      <c r="AM8" s="34"/>
      <c r="AN8" s="32"/>
      <c r="AO8" s="32"/>
      <c r="AP8" s="33"/>
      <c r="AQ8" s="34">
        <v>100</v>
      </c>
      <c r="AR8" s="32"/>
      <c r="AS8" s="32"/>
      <c r="AT8" s="32"/>
      <c r="AU8" s="41">
        <f t="shared" si="1"/>
      </c>
      <c r="AV8" s="34"/>
      <c r="AW8" s="32"/>
      <c r="AX8" s="35"/>
      <c r="AY8" s="32"/>
      <c r="AZ8" s="43">
        <f t="shared" si="2"/>
      </c>
      <c r="BA8" s="34"/>
      <c r="BB8" s="32"/>
      <c r="BC8" s="35"/>
      <c r="BD8" s="32"/>
      <c r="BE8" s="45">
        <f aca="true" t="shared" si="3" ref="BE8:BE27">IF(BD8&gt;0,BD8/BB8*10,"")</f>
      </c>
    </row>
    <row r="9" spans="1:57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25"/>
      <c r="M9" s="27"/>
      <c r="N9" s="27"/>
      <c r="O9" s="33"/>
      <c r="P9" s="25"/>
      <c r="Q9" s="27"/>
      <c r="R9" s="27"/>
      <c r="S9" s="33"/>
      <c r="T9" s="25"/>
      <c r="U9" s="27"/>
      <c r="V9" s="116"/>
      <c r="W9" s="27"/>
      <c r="X9" s="41"/>
      <c r="Y9" s="34"/>
      <c r="Z9" s="32"/>
      <c r="AA9" s="32"/>
      <c r="AB9" s="33"/>
      <c r="AC9" s="46">
        <v>910</v>
      </c>
      <c r="AD9" s="38">
        <v>890</v>
      </c>
      <c r="AE9" s="38">
        <f>AD9/AC9*100</f>
        <v>97.8021978021978</v>
      </c>
      <c r="AF9" s="38">
        <v>436</v>
      </c>
      <c r="AG9" s="40">
        <f>AF9/AD9*10</f>
        <v>4.898876404494382</v>
      </c>
      <c r="AH9" s="34">
        <v>1197</v>
      </c>
      <c r="AI9" s="32">
        <v>156</v>
      </c>
      <c r="AJ9" s="35">
        <f>AI9/AH9*100</f>
        <v>13.032581453634084</v>
      </c>
      <c r="AK9" s="32">
        <v>207</v>
      </c>
      <c r="AL9" s="41">
        <f>AK9/AI9*10</f>
        <v>13.269230769230768</v>
      </c>
      <c r="AM9" s="34"/>
      <c r="AN9" s="32"/>
      <c r="AO9" s="32"/>
      <c r="AP9" s="33"/>
      <c r="AQ9" s="34">
        <v>12</v>
      </c>
      <c r="AR9" s="32"/>
      <c r="AS9" s="32"/>
      <c r="AT9" s="32"/>
      <c r="AU9" s="41">
        <f t="shared" si="1"/>
      </c>
      <c r="AV9" s="34">
        <v>86</v>
      </c>
      <c r="AW9" s="32"/>
      <c r="AX9" s="35"/>
      <c r="AY9" s="32"/>
      <c r="AZ9" s="43">
        <f t="shared" si="2"/>
      </c>
      <c r="BA9" s="34">
        <v>136</v>
      </c>
      <c r="BB9" s="32"/>
      <c r="BC9" s="35"/>
      <c r="BD9" s="32"/>
      <c r="BE9" s="45">
        <f t="shared" si="3"/>
      </c>
    </row>
    <row r="10" spans="1:57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25"/>
      <c r="M10" s="27"/>
      <c r="N10" s="27"/>
      <c r="O10" s="33"/>
      <c r="P10" s="25"/>
      <c r="Q10" s="27"/>
      <c r="R10" s="27"/>
      <c r="S10" s="33"/>
      <c r="T10" s="25"/>
      <c r="U10" s="27"/>
      <c r="V10" s="116"/>
      <c r="W10" s="27"/>
      <c r="X10" s="41"/>
      <c r="Y10" s="34"/>
      <c r="Z10" s="32"/>
      <c r="AA10" s="32"/>
      <c r="AB10" s="33"/>
      <c r="AC10" s="46"/>
      <c r="AD10" s="38"/>
      <c r="AE10" s="38"/>
      <c r="AF10" s="38"/>
      <c r="AG10" s="40"/>
      <c r="AH10" s="34"/>
      <c r="AI10" s="32"/>
      <c r="AJ10" s="35"/>
      <c r="AK10" s="32"/>
      <c r="AL10" s="41"/>
      <c r="AM10" s="34"/>
      <c r="AN10" s="32"/>
      <c r="AO10" s="32"/>
      <c r="AP10" s="33"/>
      <c r="AQ10" s="34">
        <v>600</v>
      </c>
      <c r="AR10" s="32"/>
      <c r="AS10" s="32"/>
      <c r="AT10" s="32"/>
      <c r="AU10" s="41">
        <f t="shared" si="1"/>
      </c>
      <c r="AV10" s="34">
        <v>3</v>
      </c>
      <c r="AW10" s="32"/>
      <c r="AX10" s="35"/>
      <c r="AY10" s="32"/>
      <c r="AZ10" s="43">
        <f t="shared" si="2"/>
      </c>
      <c r="BA10" s="34"/>
      <c r="BB10" s="32"/>
      <c r="BC10" s="35"/>
      <c r="BD10" s="32"/>
      <c r="BE10" s="45">
        <f t="shared" si="3"/>
      </c>
    </row>
    <row r="11" spans="1:57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25"/>
      <c r="M11" s="27"/>
      <c r="N11" s="27"/>
      <c r="O11" s="33"/>
      <c r="P11" s="25"/>
      <c r="Q11" s="27"/>
      <c r="R11" s="27"/>
      <c r="S11" s="33"/>
      <c r="T11" s="34"/>
      <c r="U11" s="32"/>
      <c r="V11" s="35"/>
      <c r="W11" s="32"/>
      <c r="X11" s="41"/>
      <c r="Y11" s="34"/>
      <c r="Z11" s="32"/>
      <c r="AA11" s="32"/>
      <c r="AB11" s="33"/>
      <c r="AC11" s="46"/>
      <c r="AD11" s="38"/>
      <c r="AE11" s="38"/>
      <c r="AF11" s="38"/>
      <c r="AG11" s="40"/>
      <c r="AH11" s="34"/>
      <c r="AI11" s="32"/>
      <c r="AJ11" s="35"/>
      <c r="AK11" s="32"/>
      <c r="AL11" s="41"/>
      <c r="AM11" s="34"/>
      <c r="AN11" s="32"/>
      <c r="AO11" s="32"/>
      <c r="AP11" s="33"/>
      <c r="AQ11" s="34">
        <v>249</v>
      </c>
      <c r="AR11" s="32"/>
      <c r="AS11" s="32"/>
      <c r="AT11" s="32"/>
      <c r="AU11" s="41">
        <f t="shared" si="1"/>
      </c>
      <c r="AV11" s="34">
        <v>34.4</v>
      </c>
      <c r="AW11" s="32"/>
      <c r="AX11" s="35"/>
      <c r="AY11" s="32"/>
      <c r="AZ11" s="43">
        <f t="shared" si="2"/>
      </c>
      <c r="BA11" s="34">
        <v>28.6</v>
      </c>
      <c r="BB11" s="32"/>
      <c r="BC11" s="35"/>
      <c r="BD11" s="32"/>
      <c r="BE11" s="45">
        <f t="shared" si="3"/>
      </c>
    </row>
    <row r="12" spans="1:57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25"/>
      <c r="M12" s="27"/>
      <c r="N12" s="27"/>
      <c r="O12" s="33"/>
      <c r="P12" s="34"/>
      <c r="Q12" s="32"/>
      <c r="R12" s="32"/>
      <c r="S12" s="33"/>
      <c r="T12" s="34"/>
      <c r="U12" s="32"/>
      <c r="V12" s="35"/>
      <c r="W12" s="32"/>
      <c r="X12" s="41">
        <f>IF(W12&gt;0,W12/U12*10,"")</f>
      </c>
      <c r="Y12" s="34"/>
      <c r="Z12" s="32"/>
      <c r="AA12" s="32"/>
      <c r="AB12" s="33"/>
      <c r="AC12" s="46"/>
      <c r="AD12" s="38"/>
      <c r="AE12" s="38"/>
      <c r="AF12" s="38"/>
      <c r="AG12" s="40"/>
      <c r="AH12" s="34"/>
      <c r="AI12" s="32"/>
      <c r="AJ12" s="35"/>
      <c r="AK12" s="32"/>
      <c r="AL12" s="41"/>
      <c r="AM12" s="34"/>
      <c r="AN12" s="32"/>
      <c r="AO12" s="32"/>
      <c r="AP12" s="33"/>
      <c r="AQ12" s="34">
        <v>3002</v>
      </c>
      <c r="AR12" s="32"/>
      <c r="AS12" s="32"/>
      <c r="AT12" s="32"/>
      <c r="AU12" s="41">
        <f t="shared" si="1"/>
      </c>
      <c r="AV12" s="34">
        <v>122</v>
      </c>
      <c r="AW12" s="32">
        <v>10</v>
      </c>
      <c r="AX12" s="35">
        <f>AW12/AV12*100</f>
        <v>8.19672131147541</v>
      </c>
      <c r="AY12" s="32">
        <v>225</v>
      </c>
      <c r="AZ12" s="43">
        <f t="shared" si="2"/>
        <v>225</v>
      </c>
      <c r="BA12" s="34">
        <v>177</v>
      </c>
      <c r="BB12" s="32">
        <v>76.5</v>
      </c>
      <c r="BC12" s="35">
        <f>BB12/BA12*100</f>
        <v>43.22033898305085</v>
      </c>
      <c r="BD12" s="32">
        <v>2292</v>
      </c>
      <c r="BE12" s="45">
        <f t="shared" si="3"/>
        <v>299.6078431372549</v>
      </c>
    </row>
    <row r="13" spans="1:57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25"/>
      <c r="M13" s="27"/>
      <c r="N13" s="27"/>
      <c r="O13" s="33"/>
      <c r="P13" s="34"/>
      <c r="Q13" s="32"/>
      <c r="R13" s="32"/>
      <c r="S13" s="33"/>
      <c r="T13" s="34"/>
      <c r="U13" s="32"/>
      <c r="V13" s="35"/>
      <c r="W13" s="32"/>
      <c r="X13" s="41"/>
      <c r="Y13" s="34"/>
      <c r="Z13" s="32"/>
      <c r="AA13" s="32"/>
      <c r="AB13" s="33"/>
      <c r="AC13" s="46"/>
      <c r="AD13" s="38"/>
      <c r="AE13" s="38"/>
      <c r="AF13" s="38"/>
      <c r="AG13" s="40"/>
      <c r="AH13" s="34"/>
      <c r="AI13" s="32"/>
      <c r="AJ13" s="35"/>
      <c r="AK13" s="32"/>
      <c r="AL13" s="41"/>
      <c r="AM13" s="34"/>
      <c r="AN13" s="32"/>
      <c r="AO13" s="32"/>
      <c r="AP13" s="33"/>
      <c r="AQ13" s="34">
        <v>130</v>
      </c>
      <c r="AR13" s="32"/>
      <c r="AS13" s="32"/>
      <c r="AT13" s="32"/>
      <c r="AU13" s="41">
        <f t="shared" si="1"/>
      </c>
      <c r="AV13" s="34">
        <v>10</v>
      </c>
      <c r="AW13" s="32"/>
      <c r="AX13" s="35"/>
      <c r="AY13" s="32"/>
      <c r="AZ13" s="43">
        <f t="shared" si="2"/>
      </c>
      <c r="BA13" s="34">
        <v>8</v>
      </c>
      <c r="BB13" s="32"/>
      <c r="BC13" s="35"/>
      <c r="BD13" s="32"/>
      <c r="BE13" s="45">
        <f t="shared" si="3"/>
      </c>
    </row>
    <row r="14" spans="1:57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25"/>
      <c r="M14" s="27"/>
      <c r="N14" s="27"/>
      <c r="O14" s="33"/>
      <c r="P14" s="34"/>
      <c r="Q14" s="32"/>
      <c r="R14" s="32"/>
      <c r="S14" s="33"/>
      <c r="T14" s="34"/>
      <c r="U14" s="32"/>
      <c r="V14" s="35"/>
      <c r="W14" s="32"/>
      <c r="X14" s="41">
        <f>IF(W14&gt;0,W14/U14*10,"")</f>
      </c>
      <c r="Y14" s="34"/>
      <c r="Z14" s="32"/>
      <c r="AA14" s="32"/>
      <c r="AB14" s="41">
        <f>IF(AA14&gt;0,AA14/Z14*10,"")</f>
      </c>
      <c r="AC14" s="46"/>
      <c r="AD14" s="38"/>
      <c r="AE14" s="38"/>
      <c r="AF14" s="38"/>
      <c r="AG14" s="40"/>
      <c r="AH14" s="34"/>
      <c r="AI14" s="32"/>
      <c r="AJ14" s="35"/>
      <c r="AK14" s="32"/>
      <c r="AL14" s="41"/>
      <c r="AM14" s="34"/>
      <c r="AN14" s="32"/>
      <c r="AO14" s="32"/>
      <c r="AP14" s="33"/>
      <c r="AQ14" s="34">
        <v>208</v>
      </c>
      <c r="AR14" s="32"/>
      <c r="AS14" s="32"/>
      <c r="AT14" s="32"/>
      <c r="AU14" s="41">
        <f t="shared" si="1"/>
      </c>
      <c r="AV14" s="34"/>
      <c r="AW14" s="32"/>
      <c r="AX14" s="35"/>
      <c r="AY14" s="32"/>
      <c r="AZ14" s="43">
        <f t="shared" si="2"/>
      </c>
      <c r="BA14" s="34"/>
      <c r="BB14" s="32"/>
      <c r="BC14" s="35"/>
      <c r="BD14" s="32"/>
      <c r="BE14" s="45">
        <f t="shared" si="3"/>
      </c>
    </row>
    <row r="15" spans="1:57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25"/>
      <c r="M15" s="27"/>
      <c r="N15" s="27"/>
      <c r="O15" s="33"/>
      <c r="P15" s="34">
        <v>142</v>
      </c>
      <c r="Q15" s="32"/>
      <c r="R15" s="32"/>
      <c r="S15" s="33"/>
      <c r="T15" s="34"/>
      <c r="U15" s="32"/>
      <c r="V15" s="35"/>
      <c r="W15" s="32"/>
      <c r="X15" s="41"/>
      <c r="Y15" s="34"/>
      <c r="Z15" s="32"/>
      <c r="AA15" s="32"/>
      <c r="AB15" s="33"/>
      <c r="AC15" s="46">
        <v>100</v>
      </c>
      <c r="AD15" s="38">
        <v>100</v>
      </c>
      <c r="AE15" s="38">
        <f>AD15/AC15*100</f>
        <v>100</v>
      </c>
      <c r="AF15" s="38">
        <v>126</v>
      </c>
      <c r="AG15" s="40">
        <f>AF15/AD15*10</f>
        <v>12.6</v>
      </c>
      <c r="AH15" s="34">
        <v>1666</v>
      </c>
      <c r="AI15" s="32">
        <v>1606</v>
      </c>
      <c r="AJ15" s="35">
        <f>AI15/AH15*100</f>
        <v>96.3985594237695</v>
      </c>
      <c r="AK15" s="32">
        <v>2368</v>
      </c>
      <c r="AL15" s="41">
        <f>AK15/AI15*10</f>
        <v>14.744707347447072</v>
      </c>
      <c r="AM15" s="34"/>
      <c r="AN15" s="32"/>
      <c r="AO15" s="32"/>
      <c r="AP15" s="33"/>
      <c r="AQ15" s="34">
        <v>1166</v>
      </c>
      <c r="AR15" s="32"/>
      <c r="AS15" s="32"/>
      <c r="AT15" s="32"/>
      <c r="AU15" s="41">
        <f t="shared" si="1"/>
      </c>
      <c r="AV15" s="34"/>
      <c r="AW15" s="32"/>
      <c r="AX15" s="35"/>
      <c r="AY15" s="32"/>
      <c r="AZ15" s="43">
        <f t="shared" si="2"/>
      </c>
      <c r="BA15" s="34"/>
      <c r="BB15" s="32"/>
      <c r="BC15" s="35"/>
      <c r="BD15" s="32"/>
      <c r="BE15" s="45">
        <f t="shared" si="3"/>
      </c>
    </row>
    <row r="16" spans="1:57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25"/>
      <c r="M16" s="27"/>
      <c r="N16" s="27"/>
      <c r="O16" s="33"/>
      <c r="P16" s="34"/>
      <c r="Q16" s="32"/>
      <c r="R16" s="32"/>
      <c r="S16" s="33"/>
      <c r="T16" s="34"/>
      <c r="U16" s="32"/>
      <c r="V16" s="35"/>
      <c r="W16" s="32"/>
      <c r="X16" s="41"/>
      <c r="Y16" s="34"/>
      <c r="Z16" s="32"/>
      <c r="AA16" s="32"/>
      <c r="AB16" s="33"/>
      <c r="AC16" s="46"/>
      <c r="AD16" s="38"/>
      <c r="AE16" s="38"/>
      <c r="AF16" s="38"/>
      <c r="AG16" s="40"/>
      <c r="AH16" s="34"/>
      <c r="AI16" s="32"/>
      <c r="AJ16" s="35"/>
      <c r="AK16" s="32"/>
      <c r="AL16" s="41"/>
      <c r="AM16" s="34"/>
      <c r="AN16" s="32"/>
      <c r="AO16" s="32"/>
      <c r="AP16" s="33"/>
      <c r="AQ16" s="34">
        <v>200</v>
      </c>
      <c r="AR16" s="32"/>
      <c r="AS16" s="32"/>
      <c r="AT16" s="32"/>
      <c r="AU16" s="41">
        <f t="shared" si="1"/>
      </c>
      <c r="AV16" s="34"/>
      <c r="AW16" s="32"/>
      <c r="AX16" s="35"/>
      <c r="AY16" s="32"/>
      <c r="AZ16" s="43">
        <f t="shared" si="2"/>
      </c>
      <c r="BA16" s="34"/>
      <c r="BB16" s="32"/>
      <c r="BC16" s="35"/>
      <c r="BD16" s="32"/>
      <c r="BE16" s="45">
        <f t="shared" si="3"/>
      </c>
    </row>
    <row r="17" spans="1:57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25"/>
      <c r="M17" s="27"/>
      <c r="N17" s="27"/>
      <c r="O17" s="33"/>
      <c r="P17" s="34"/>
      <c r="Q17" s="32"/>
      <c r="R17" s="32"/>
      <c r="S17" s="33"/>
      <c r="T17" s="34"/>
      <c r="U17" s="32"/>
      <c r="V17" s="35"/>
      <c r="W17" s="32"/>
      <c r="X17" s="41"/>
      <c r="Y17" s="34"/>
      <c r="Z17" s="32"/>
      <c r="AA17" s="32"/>
      <c r="AB17" s="33"/>
      <c r="AC17" s="20"/>
      <c r="AD17" s="23"/>
      <c r="AE17" s="38"/>
      <c r="AF17" s="23"/>
      <c r="AG17" s="40"/>
      <c r="AH17" s="34">
        <v>70</v>
      </c>
      <c r="AI17" s="32"/>
      <c r="AJ17" s="35"/>
      <c r="AK17" s="32"/>
      <c r="AL17" s="41"/>
      <c r="AM17" s="34"/>
      <c r="AN17" s="32"/>
      <c r="AO17" s="32"/>
      <c r="AP17" s="33"/>
      <c r="AQ17" s="34">
        <v>235</v>
      </c>
      <c r="AR17" s="32">
        <v>48</v>
      </c>
      <c r="AS17" s="32">
        <f>AR17/AQ17*100</f>
        <v>20.425531914893615</v>
      </c>
      <c r="AT17" s="32">
        <v>685</v>
      </c>
      <c r="AU17" s="41">
        <f t="shared" si="1"/>
        <v>142.70833333333334</v>
      </c>
      <c r="AV17" s="34"/>
      <c r="AW17" s="32"/>
      <c r="AX17" s="35"/>
      <c r="AY17" s="32"/>
      <c r="AZ17" s="43">
        <f t="shared" si="2"/>
      </c>
      <c r="BA17" s="34"/>
      <c r="BB17" s="32"/>
      <c r="BC17" s="35"/>
      <c r="BD17" s="32"/>
      <c r="BE17" s="45">
        <f t="shared" si="3"/>
      </c>
    </row>
    <row r="18" spans="1:57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25"/>
      <c r="M18" s="27"/>
      <c r="N18" s="27"/>
      <c r="O18" s="33"/>
      <c r="P18" s="34"/>
      <c r="Q18" s="32"/>
      <c r="R18" s="32"/>
      <c r="S18" s="33"/>
      <c r="T18" s="34"/>
      <c r="U18" s="32"/>
      <c r="V18" s="35"/>
      <c r="W18" s="32"/>
      <c r="X18" s="41"/>
      <c r="Y18" s="34"/>
      <c r="Z18" s="32"/>
      <c r="AA18" s="32"/>
      <c r="AB18" s="33"/>
      <c r="AC18" s="46"/>
      <c r="AD18" s="38"/>
      <c r="AE18" s="38"/>
      <c r="AF18" s="38"/>
      <c r="AG18" s="40"/>
      <c r="AH18" s="34">
        <v>130</v>
      </c>
      <c r="AI18" s="32"/>
      <c r="AJ18" s="35"/>
      <c r="AK18" s="32"/>
      <c r="AL18" s="41"/>
      <c r="AM18" s="34"/>
      <c r="AN18" s="32"/>
      <c r="AO18" s="32"/>
      <c r="AP18" s="33">
        <f>IF(AO18&gt;0,AO18/AN18*10,"")</f>
      </c>
      <c r="AQ18" s="34">
        <v>547</v>
      </c>
      <c r="AR18" s="32">
        <v>200</v>
      </c>
      <c r="AS18" s="32">
        <f>AR18/AQ18*100</f>
        <v>36.56307129798903</v>
      </c>
      <c r="AT18" s="32">
        <v>1200</v>
      </c>
      <c r="AU18" s="43">
        <f t="shared" si="1"/>
        <v>60</v>
      </c>
      <c r="AV18" s="34">
        <v>2.5</v>
      </c>
      <c r="AW18" s="32"/>
      <c r="AX18" s="35"/>
      <c r="AY18" s="32"/>
      <c r="AZ18" s="43">
        <f t="shared" si="2"/>
      </c>
      <c r="BA18" s="34">
        <v>0.5</v>
      </c>
      <c r="BB18" s="32"/>
      <c r="BC18" s="35"/>
      <c r="BD18" s="32"/>
      <c r="BE18" s="45">
        <f t="shared" si="3"/>
      </c>
    </row>
    <row r="19" spans="1:57" ht="15.75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25"/>
      <c r="M19" s="27"/>
      <c r="N19" s="27"/>
      <c r="O19" s="33"/>
      <c r="P19" s="34"/>
      <c r="Q19" s="32"/>
      <c r="R19" s="32"/>
      <c r="S19" s="33"/>
      <c r="T19" s="34"/>
      <c r="U19" s="32"/>
      <c r="V19" s="35"/>
      <c r="W19" s="32"/>
      <c r="X19" s="41"/>
      <c r="Y19" s="34"/>
      <c r="Z19" s="32"/>
      <c r="AA19" s="32"/>
      <c r="AB19" s="33"/>
      <c r="AC19" s="46">
        <v>620</v>
      </c>
      <c r="AD19" s="38">
        <v>540</v>
      </c>
      <c r="AE19" s="38">
        <f>AD19/AC19*100</f>
        <v>87.09677419354838</v>
      </c>
      <c r="AF19" s="38">
        <v>503</v>
      </c>
      <c r="AG19" s="40">
        <f>AF19/AD19*10</f>
        <v>9.314814814814815</v>
      </c>
      <c r="AH19" s="34"/>
      <c r="AI19" s="32"/>
      <c r="AJ19" s="35"/>
      <c r="AK19" s="32"/>
      <c r="AL19" s="41"/>
      <c r="AM19" s="34"/>
      <c r="AN19" s="32"/>
      <c r="AO19" s="32"/>
      <c r="AP19" s="33"/>
      <c r="AQ19" s="34">
        <v>502</v>
      </c>
      <c r="AR19" s="32"/>
      <c r="AS19" s="32"/>
      <c r="AT19" s="32"/>
      <c r="AU19" s="43">
        <f t="shared" si="1"/>
      </c>
      <c r="AV19" s="34">
        <v>11</v>
      </c>
      <c r="AW19" s="32"/>
      <c r="AX19" s="35"/>
      <c r="AY19" s="32"/>
      <c r="AZ19" s="43">
        <f t="shared" si="2"/>
      </c>
      <c r="BA19" s="34">
        <v>2</v>
      </c>
      <c r="BB19" s="32"/>
      <c r="BC19" s="35"/>
      <c r="BD19" s="32"/>
      <c r="BE19" s="45">
        <f t="shared" si="3"/>
      </c>
    </row>
    <row r="20" spans="1:57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25"/>
      <c r="M20" s="27"/>
      <c r="N20" s="27"/>
      <c r="O20" s="33"/>
      <c r="P20" s="34">
        <v>180</v>
      </c>
      <c r="Q20" s="32"/>
      <c r="R20" s="32"/>
      <c r="S20" s="41">
        <f>IF(R20&gt;0,R20/Q20*10,"")</f>
      </c>
      <c r="T20" s="34">
        <v>898</v>
      </c>
      <c r="U20" s="32"/>
      <c r="V20" s="35"/>
      <c r="W20" s="32"/>
      <c r="X20" s="41"/>
      <c r="Y20" s="34"/>
      <c r="Z20" s="32"/>
      <c r="AA20" s="32"/>
      <c r="AB20" s="33"/>
      <c r="AC20" s="46">
        <v>108</v>
      </c>
      <c r="AD20" s="38">
        <v>108</v>
      </c>
      <c r="AE20" s="38">
        <f>AD20/AC20*100</f>
        <v>100</v>
      </c>
      <c r="AF20" s="38">
        <v>45</v>
      </c>
      <c r="AG20" s="40">
        <f>AF20/AD20*10</f>
        <v>4.166666666666667</v>
      </c>
      <c r="AH20" s="34">
        <v>5</v>
      </c>
      <c r="AI20" s="32"/>
      <c r="AJ20" s="35"/>
      <c r="AK20" s="32"/>
      <c r="AL20" s="41"/>
      <c r="AM20" s="34"/>
      <c r="AN20" s="32"/>
      <c r="AO20" s="32"/>
      <c r="AP20" s="33"/>
      <c r="AQ20" s="34">
        <v>345</v>
      </c>
      <c r="AR20" s="32"/>
      <c r="AS20" s="32"/>
      <c r="AT20" s="32"/>
      <c r="AU20" s="43">
        <f t="shared" si="1"/>
      </c>
      <c r="AV20" s="34">
        <v>265</v>
      </c>
      <c r="AW20" s="32"/>
      <c r="AX20" s="35"/>
      <c r="AY20" s="32"/>
      <c r="AZ20" s="43">
        <f t="shared" si="2"/>
      </c>
      <c r="BA20" s="34">
        <v>49</v>
      </c>
      <c r="BB20" s="32"/>
      <c r="BC20" s="35"/>
      <c r="BD20" s="32"/>
      <c r="BE20" s="45">
        <f t="shared" si="3"/>
      </c>
    </row>
    <row r="21" spans="1:57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25"/>
      <c r="M21" s="27"/>
      <c r="N21" s="27"/>
      <c r="O21" s="33"/>
      <c r="P21" s="34"/>
      <c r="Q21" s="32"/>
      <c r="R21" s="32"/>
      <c r="S21" s="33"/>
      <c r="T21" s="34">
        <v>4844</v>
      </c>
      <c r="U21" s="32"/>
      <c r="V21" s="35"/>
      <c r="W21" s="32"/>
      <c r="X21" s="41">
        <f>IF(W21&gt;0,W21/U21*10,"")</f>
      </c>
      <c r="Y21" s="25"/>
      <c r="Z21" s="27"/>
      <c r="AA21" s="27"/>
      <c r="AB21" s="33"/>
      <c r="AC21" s="46"/>
      <c r="AD21" s="38"/>
      <c r="AE21" s="38"/>
      <c r="AF21" s="38"/>
      <c r="AG21" s="40"/>
      <c r="AH21" s="34"/>
      <c r="AI21" s="32"/>
      <c r="AJ21" s="35"/>
      <c r="AK21" s="32"/>
      <c r="AL21" s="41"/>
      <c r="AM21" s="34"/>
      <c r="AN21" s="32"/>
      <c r="AO21" s="32"/>
      <c r="AP21" s="33"/>
      <c r="AQ21" s="34">
        <v>738</v>
      </c>
      <c r="AR21" s="32"/>
      <c r="AS21" s="32"/>
      <c r="AT21" s="32"/>
      <c r="AU21" s="43">
        <f t="shared" si="1"/>
      </c>
      <c r="AV21" s="34"/>
      <c r="AW21" s="32"/>
      <c r="AX21" s="35"/>
      <c r="AY21" s="32"/>
      <c r="AZ21" s="43">
        <f t="shared" si="2"/>
      </c>
      <c r="BA21" s="34">
        <v>55</v>
      </c>
      <c r="BB21" s="32"/>
      <c r="BC21" s="35"/>
      <c r="BD21" s="32"/>
      <c r="BE21" s="45">
        <f t="shared" si="3"/>
      </c>
    </row>
    <row r="22" spans="1:57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25"/>
      <c r="M22" s="32"/>
      <c r="N22" s="27"/>
      <c r="O22" s="33"/>
      <c r="P22" s="34"/>
      <c r="Q22" s="32"/>
      <c r="R22" s="32"/>
      <c r="S22" s="33"/>
      <c r="T22" s="34"/>
      <c r="U22" s="32"/>
      <c r="V22" s="35"/>
      <c r="W22" s="32"/>
      <c r="X22" s="41"/>
      <c r="Y22" s="25"/>
      <c r="Z22" s="27"/>
      <c r="AA22" s="27"/>
      <c r="AB22" s="33"/>
      <c r="AC22" s="46"/>
      <c r="AD22" s="38"/>
      <c r="AE22" s="38"/>
      <c r="AF22" s="38"/>
      <c r="AG22" s="40"/>
      <c r="AH22" s="34"/>
      <c r="AI22" s="32"/>
      <c r="AJ22" s="35"/>
      <c r="AK22" s="32"/>
      <c r="AL22" s="41"/>
      <c r="AM22" s="34"/>
      <c r="AN22" s="32"/>
      <c r="AO22" s="32"/>
      <c r="AP22" s="33"/>
      <c r="AQ22" s="34"/>
      <c r="AR22" s="32"/>
      <c r="AS22" s="32"/>
      <c r="AT22" s="32"/>
      <c r="AU22" s="43"/>
      <c r="AV22" s="34">
        <v>11</v>
      </c>
      <c r="AW22" s="32"/>
      <c r="AX22" s="35"/>
      <c r="AY22" s="32"/>
      <c r="AZ22" s="43">
        <f t="shared" si="2"/>
      </c>
      <c r="BA22" s="34">
        <v>1</v>
      </c>
      <c r="BB22" s="32"/>
      <c r="BC22" s="35"/>
      <c r="BD22" s="32"/>
      <c r="BE22" s="45">
        <f t="shared" si="3"/>
      </c>
    </row>
    <row r="23" spans="1:57" ht="15.75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34">
        <v>1697</v>
      </c>
      <c r="M23" s="32"/>
      <c r="N23" s="32"/>
      <c r="O23" s="41">
        <f>IF(N23&gt;0,N23/M23*10,"")</f>
      </c>
      <c r="P23" s="34">
        <v>2020</v>
      </c>
      <c r="Q23" s="32"/>
      <c r="R23" s="32"/>
      <c r="S23" s="33"/>
      <c r="T23" s="34"/>
      <c r="U23" s="32"/>
      <c r="V23" s="35"/>
      <c r="W23" s="32"/>
      <c r="X23" s="41"/>
      <c r="Y23" s="25"/>
      <c r="Z23" s="27"/>
      <c r="AA23" s="27"/>
      <c r="AB23" s="33"/>
      <c r="AC23" s="46"/>
      <c r="AD23" s="38"/>
      <c r="AE23" s="38"/>
      <c r="AF23" s="38"/>
      <c r="AG23" s="40"/>
      <c r="AH23" s="34"/>
      <c r="AI23" s="32"/>
      <c r="AJ23" s="35"/>
      <c r="AK23" s="32"/>
      <c r="AL23" s="41"/>
      <c r="AM23" s="34">
        <v>15</v>
      </c>
      <c r="AN23" s="32"/>
      <c r="AO23" s="32"/>
      <c r="AP23" s="33"/>
      <c r="AQ23" s="34">
        <v>1487</v>
      </c>
      <c r="AR23" s="32"/>
      <c r="AS23" s="32"/>
      <c r="AT23" s="32"/>
      <c r="AU23" s="43">
        <f>IF(AT23&gt;0,AT23/AR23*10,"")</f>
      </c>
      <c r="AV23" s="34">
        <v>8</v>
      </c>
      <c r="AW23" s="32"/>
      <c r="AX23" s="35"/>
      <c r="AY23" s="32"/>
      <c r="AZ23" s="43">
        <f t="shared" si="2"/>
      </c>
      <c r="BA23" s="34">
        <v>42</v>
      </c>
      <c r="BB23" s="32"/>
      <c r="BC23" s="35"/>
      <c r="BD23" s="32"/>
      <c r="BE23" s="45">
        <f t="shared" si="3"/>
      </c>
    </row>
    <row r="24" spans="1:57" ht="15.75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34">
        <v>10037</v>
      </c>
      <c r="M24" s="32"/>
      <c r="N24" s="32"/>
      <c r="O24" s="41">
        <f>IF(N24&gt;0,N24/M24*10,"")</f>
      </c>
      <c r="P24" s="34">
        <v>78</v>
      </c>
      <c r="Q24" s="32"/>
      <c r="R24" s="32"/>
      <c r="S24" s="33">
        <f>IF(R24&gt;0,R24/Q24*10,"")</f>
      </c>
      <c r="T24" s="34">
        <v>150</v>
      </c>
      <c r="U24" s="32"/>
      <c r="V24" s="35"/>
      <c r="W24" s="32"/>
      <c r="X24" s="41"/>
      <c r="Y24" s="25"/>
      <c r="Z24" s="27"/>
      <c r="AA24" s="27"/>
      <c r="AB24" s="33"/>
      <c r="AC24" s="46"/>
      <c r="AD24" s="38"/>
      <c r="AE24" s="38"/>
      <c r="AF24" s="38"/>
      <c r="AG24" s="40"/>
      <c r="AH24" s="34">
        <v>102</v>
      </c>
      <c r="AI24" s="32"/>
      <c r="AJ24" s="35"/>
      <c r="AK24" s="32"/>
      <c r="AL24" s="41"/>
      <c r="AM24" s="34"/>
      <c r="AN24" s="32"/>
      <c r="AO24" s="32"/>
      <c r="AP24" s="33"/>
      <c r="AQ24" s="34"/>
      <c r="AR24" s="32"/>
      <c r="AS24" s="32"/>
      <c r="AT24" s="32"/>
      <c r="AU24" s="43"/>
      <c r="AV24" s="34">
        <v>850</v>
      </c>
      <c r="AW24" s="32"/>
      <c r="AX24" s="35"/>
      <c r="AY24" s="32"/>
      <c r="AZ24" s="43">
        <f t="shared" si="2"/>
      </c>
      <c r="BA24" s="34">
        <v>145</v>
      </c>
      <c r="BB24" s="32"/>
      <c r="BC24" s="35"/>
      <c r="BD24" s="32"/>
      <c r="BE24" s="45">
        <f t="shared" si="3"/>
      </c>
    </row>
    <row r="25" spans="1:57" ht="15.75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34">
        <v>1232</v>
      </c>
      <c r="M25" s="32"/>
      <c r="N25" s="32"/>
      <c r="O25" s="41">
        <f>IF(N25&gt;0,N25/M25*10,"")</f>
      </c>
      <c r="P25" s="34">
        <v>2278</v>
      </c>
      <c r="Q25" s="32"/>
      <c r="R25" s="32"/>
      <c r="S25" s="33">
        <f>IF(R25&gt;0,R25/Q25*10,"")</f>
      </c>
      <c r="T25" s="34">
        <v>793</v>
      </c>
      <c r="U25" s="32">
        <v>47</v>
      </c>
      <c r="V25" s="35">
        <f>U25/T25*100</f>
        <v>5.926860025220681</v>
      </c>
      <c r="W25" s="32">
        <v>90</v>
      </c>
      <c r="X25" s="41">
        <f>W25/U25*10</f>
        <v>19.148936170212767</v>
      </c>
      <c r="Y25" s="25"/>
      <c r="Z25" s="27"/>
      <c r="AA25" s="27"/>
      <c r="AB25" s="24"/>
      <c r="AC25" s="46">
        <v>728</v>
      </c>
      <c r="AD25" s="38"/>
      <c r="AE25" s="38"/>
      <c r="AF25" s="38"/>
      <c r="AG25" s="40"/>
      <c r="AH25" s="34"/>
      <c r="AI25" s="32"/>
      <c r="AJ25" s="35"/>
      <c r="AK25" s="32"/>
      <c r="AL25" s="41"/>
      <c r="AM25" s="34"/>
      <c r="AN25" s="32"/>
      <c r="AO25" s="32"/>
      <c r="AP25" s="33"/>
      <c r="AQ25" s="34">
        <v>2632</v>
      </c>
      <c r="AR25" s="32"/>
      <c r="AS25" s="32"/>
      <c r="AT25" s="32"/>
      <c r="AU25" s="43">
        <f>IF(AT25&gt;0,AT25/AR25*10,"")</f>
      </c>
      <c r="AV25" s="34">
        <v>25</v>
      </c>
      <c r="AW25" s="32"/>
      <c r="AX25" s="35"/>
      <c r="AY25" s="32"/>
      <c r="AZ25" s="41">
        <f t="shared" si="2"/>
      </c>
      <c r="BA25" s="34"/>
      <c r="BB25" s="32"/>
      <c r="BC25" s="35"/>
      <c r="BD25" s="32"/>
      <c r="BE25" s="45">
        <f t="shared" si="3"/>
      </c>
    </row>
    <row r="26" spans="1:57" ht="16.5" thickBot="1">
      <c r="A26" s="256" t="s">
        <v>69</v>
      </c>
      <c r="B26" s="257"/>
      <c r="C26" s="258"/>
      <c r="D26" s="259"/>
      <c r="E26" s="258"/>
      <c r="F26" s="260"/>
      <c r="G26" s="261"/>
      <c r="H26" s="262"/>
      <c r="I26" s="259"/>
      <c r="J26" s="262"/>
      <c r="K26" s="263"/>
      <c r="L26" s="264"/>
      <c r="M26" s="262"/>
      <c r="N26" s="262"/>
      <c r="O26" s="263"/>
      <c r="P26" s="264"/>
      <c r="Q26" s="262"/>
      <c r="R26" s="262"/>
      <c r="S26" s="265"/>
      <c r="T26" s="264"/>
      <c r="U26" s="262"/>
      <c r="V26" s="266"/>
      <c r="W26" s="262"/>
      <c r="X26" s="263"/>
      <c r="Y26" s="267"/>
      <c r="Z26" s="268"/>
      <c r="AA26" s="268"/>
      <c r="AB26" s="260"/>
      <c r="AC26" s="269"/>
      <c r="AD26" s="270"/>
      <c r="AE26" s="270"/>
      <c r="AF26" s="270"/>
      <c r="AG26" s="271"/>
      <c r="AH26" s="264"/>
      <c r="AI26" s="262"/>
      <c r="AJ26" s="266"/>
      <c r="AK26" s="262"/>
      <c r="AL26" s="263"/>
      <c r="AM26" s="264"/>
      <c r="AN26" s="262"/>
      <c r="AO26" s="262"/>
      <c r="AP26" s="265"/>
      <c r="AQ26" s="264"/>
      <c r="AR26" s="262"/>
      <c r="AS26" s="32"/>
      <c r="AT26" s="262"/>
      <c r="AU26" s="396"/>
      <c r="AV26" s="264"/>
      <c r="AW26" s="262"/>
      <c r="AX26" s="266"/>
      <c r="AY26" s="262"/>
      <c r="AZ26" s="263"/>
      <c r="BA26" s="264">
        <v>89</v>
      </c>
      <c r="BB26" s="262">
        <v>3.45</v>
      </c>
      <c r="BC26" s="266">
        <f>BB26/BA26*100</f>
        <v>3.876404494382023</v>
      </c>
      <c r="BD26" s="262">
        <v>168</v>
      </c>
      <c r="BE26" s="258">
        <f t="shared" si="3"/>
        <v>486.9565217391304</v>
      </c>
    </row>
    <row r="27" spans="1:57" ht="16.5" thickBot="1">
      <c r="A27" s="272" t="s">
        <v>49</v>
      </c>
      <c r="B27" s="273">
        <f>SUM(B5:B25)</f>
        <v>6177</v>
      </c>
      <c r="C27" s="273">
        <f>SUM(C5:C25)</f>
        <v>6177</v>
      </c>
      <c r="D27" s="274">
        <f>C27/B27*100</f>
        <v>100</v>
      </c>
      <c r="E27" s="273">
        <f>SUM(E5:E25)</f>
        <v>6497</v>
      </c>
      <c r="F27" s="275">
        <f>E27/C27*10</f>
        <v>10.518050833738059</v>
      </c>
      <c r="G27" s="276">
        <f>SUM(G5:G25)</f>
        <v>216725</v>
      </c>
      <c r="H27" s="277">
        <f>SUM(H6:H25)</f>
        <v>0</v>
      </c>
      <c r="I27" s="278">
        <f>H27/G27*100</f>
        <v>0</v>
      </c>
      <c r="J27" s="277">
        <f>SUM(J6:J25)</f>
        <v>0</v>
      </c>
      <c r="K27" s="279">
        <f t="shared" si="0"/>
      </c>
      <c r="L27" s="276">
        <f>SUM(L5:L25)</f>
        <v>12966</v>
      </c>
      <c r="M27" s="277">
        <f>SUM(M6:M25)</f>
        <v>0</v>
      </c>
      <c r="N27" s="277">
        <f>SUM(N6:N25)</f>
        <v>0</v>
      </c>
      <c r="O27" s="279">
        <f>IF(N27&gt;0,N27/M27*10,"")</f>
      </c>
      <c r="P27" s="276">
        <f>SUM(P5:P25)</f>
        <v>4698</v>
      </c>
      <c r="Q27" s="277">
        <f>SUM(Q6:Q25)</f>
        <v>0</v>
      </c>
      <c r="R27" s="277">
        <f>SUM(R6:R25)</f>
        <v>0</v>
      </c>
      <c r="S27" s="280">
        <f>IF(R27&gt;0,R27/Q27*10,"")</f>
      </c>
      <c r="T27" s="276">
        <f>SUM(T5:T25)</f>
        <v>6685</v>
      </c>
      <c r="U27" s="277">
        <f>SUM(U6:U25)</f>
        <v>47</v>
      </c>
      <c r="V27" s="281">
        <f>U27/T27*100</f>
        <v>0.7030665669409125</v>
      </c>
      <c r="W27" s="277">
        <f>SUM(W6:W25)</f>
        <v>90</v>
      </c>
      <c r="X27" s="280">
        <f>IF(W27&gt;0,W27/U27*10,"")</f>
        <v>19.148936170212767</v>
      </c>
      <c r="Y27" s="276">
        <f>SUM(Y5:Y25)</f>
        <v>652</v>
      </c>
      <c r="Z27" s="277">
        <f>SUM(Z6:Z25)</f>
        <v>0</v>
      </c>
      <c r="AA27" s="277">
        <f>SUM(AA6:AA25)</f>
        <v>0</v>
      </c>
      <c r="AB27" s="280" t="e">
        <f>AA27/Z27*10</f>
        <v>#DIV/0!</v>
      </c>
      <c r="AC27" s="282">
        <f>SUM(AC6:AC25)</f>
        <v>3205</v>
      </c>
      <c r="AD27" s="273">
        <f>SUM(AD6:AD25)</f>
        <v>1963</v>
      </c>
      <c r="AE27" s="283">
        <f>AD27/AC27*100</f>
        <v>61.24804992199688</v>
      </c>
      <c r="AF27" s="273">
        <f>SUM(AF6:AF25)</f>
        <v>1174</v>
      </c>
      <c r="AG27" s="284">
        <f>AF27/AD27*10</f>
        <v>5.980641874681609</v>
      </c>
      <c r="AH27" s="276">
        <f>SUM(AH5:AH25)</f>
        <v>5393</v>
      </c>
      <c r="AI27" s="277">
        <f>SUM(AI5:AI26)</f>
        <v>2452</v>
      </c>
      <c r="AJ27" s="281">
        <f>AI27/AH27*100</f>
        <v>45.46634526237715</v>
      </c>
      <c r="AK27" s="277">
        <f>SUM(AK5:AK26)</f>
        <v>3127</v>
      </c>
      <c r="AL27" s="279">
        <f>AK27/AI27*10</f>
        <v>12.752854812398041</v>
      </c>
      <c r="AM27" s="276">
        <f>SUM(AM5:AM25)</f>
        <v>15</v>
      </c>
      <c r="AN27" s="277"/>
      <c r="AO27" s="277"/>
      <c r="AP27" s="285"/>
      <c r="AQ27" s="286">
        <f>SUM(AQ6:AQ25)</f>
        <v>13021</v>
      </c>
      <c r="AR27" s="287">
        <f>SUM(AR6:AR25)</f>
        <v>248</v>
      </c>
      <c r="AS27" s="572">
        <f>AR27/AQ27*100</f>
        <v>1.9046156209200522</v>
      </c>
      <c r="AT27" s="287">
        <f>SUM(AT6:AT25)</f>
        <v>1885</v>
      </c>
      <c r="AU27" s="397">
        <f>IF(AT27&gt;0,AT27/AR27*10,"")</f>
        <v>76.00806451612902</v>
      </c>
      <c r="AV27" s="276">
        <f>SUM(AV5:AV25)</f>
        <v>1504.9</v>
      </c>
      <c r="AW27" s="277">
        <f>SUM(AW5:AW25)</f>
        <v>22</v>
      </c>
      <c r="AX27" s="381">
        <f>AW27/AV27*100</f>
        <v>1.4618911555585088</v>
      </c>
      <c r="AY27" s="277">
        <f>SUM(AY5:AY25)</f>
        <v>323</v>
      </c>
      <c r="AZ27" s="279">
        <f>AY27/AW27*10</f>
        <v>146.8181818181818</v>
      </c>
      <c r="BA27" s="276">
        <f>SUM(BA5:BA26)</f>
        <v>1328.1</v>
      </c>
      <c r="BB27" s="276">
        <f>SUM(BB5:BB26)</f>
        <v>119.95</v>
      </c>
      <c r="BC27" s="281">
        <f>BB27/BA27*100</f>
        <v>9.031699420224381</v>
      </c>
      <c r="BD27" s="276">
        <f>SUM(BD5:BD26)</f>
        <v>3400</v>
      </c>
      <c r="BE27" s="288">
        <f t="shared" si="3"/>
        <v>283.45143809920796</v>
      </c>
    </row>
    <row r="28" spans="1:57" ht="15.75">
      <c r="A28" s="289" t="s">
        <v>50</v>
      </c>
      <c r="B28" s="290">
        <v>7277</v>
      </c>
      <c r="C28" s="290">
        <v>6312</v>
      </c>
      <c r="D28" s="291">
        <v>86.73904081352205</v>
      </c>
      <c r="E28" s="290">
        <v>3364.8</v>
      </c>
      <c r="F28" s="292">
        <v>5.330798479087453</v>
      </c>
      <c r="G28" s="293"/>
      <c r="H28" s="294"/>
      <c r="I28" s="291"/>
      <c r="J28" s="294"/>
      <c r="K28" s="295"/>
      <c r="L28" s="293"/>
      <c r="M28" s="294"/>
      <c r="N28" s="294"/>
      <c r="O28" s="295"/>
      <c r="P28" s="293"/>
      <c r="Q28" s="294"/>
      <c r="R28" s="294"/>
      <c r="S28" s="295"/>
      <c r="T28" s="293">
        <v>12729</v>
      </c>
      <c r="U28" s="294">
        <v>1975</v>
      </c>
      <c r="V28" s="291">
        <v>15.515751433733993</v>
      </c>
      <c r="W28" s="294">
        <v>1609</v>
      </c>
      <c r="X28" s="295">
        <v>8.146835443037974</v>
      </c>
      <c r="Y28" s="293"/>
      <c r="Z28" s="294"/>
      <c r="AA28" s="294"/>
      <c r="AB28" s="295"/>
      <c r="AC28" s="293">
        <v>3712</v>
      </c>
      <c r="AD28" s="294">
        <v>472</v>
      </c>
      <c r="AE28" s="296">
        <v>12.71551724137931</v>
      </c>
      <c r="AF28" s="294">
        <v>208</v>
      </c>
      <c r="AG28" s="292">
        <v>4.406779661016949</v>
      </c>
      <c r="AH28" s="293">
        <v>1311</v>
      </c>
      <c r="AI28" s="294">
        <v>1251</v>
      </c>
      <c r="AJ28" s="291">
        <v>95.4233409610984</v>
      </c>
      <c r="AK28" s="294">
        <v>512</v>
      </c>
      <c r="AL28" s="292">
        <v>3.905415713196034</v>
      </c>
      <c r="AM28" s="293"/>
      <c r="AN28" s="294"/>
      <c r="AO28" s="294"/>
      <c r="AP28" s="295"/>
      <c r="AQ28" s="293">
        <v>13030</v>
      </c>
      <c r="AR28" s="294">
        <v>4197</v>
      </c>
      <c r="AS28" s="294">
        <v>32.2102839600921</v>
      </c>
      <c r="AT28" s="294">
        <v>55751</v>
      </c>
      <c r="AU28" s="292">
        <v>132.83535858946865</v>
      </c>
      <c r="AV28" s="293">
        <v>1849.8</v>
      </c>
      <c r="AW28" s="294">
        <v>164</v>
      </c>
      <c r="AX28" s="294">
        <v>8.865823332252136</v>
      </c>
      <c r="AY28" s="294">
        <v>2327</v>
      </c>
      <c r="AZ28" s="292">
        <v>141.89024390243904</v>
      </c>
      <c r="BA28" s="293">
        <v>1282.7</v>
      </c>
      <c r="BB28" s="294">
        <v>123.2</v>
      </c>
      <c r="BC28" s="297">
        <v>9.604740001559211</v>
      </c>
      <c r="BD28" s="294">
        <v>3166</v>
      </c>
      <c r="BE28" s="291">
        <v>256.9805194805195</v>
      </c>
    </row>
  </sheetData>
  <sheetProtection selectLockedCells="1" selectUnlockedCells="1"/>
  <mergeCells count="15">
    <mergeCell ref="Y3:AB3"/>
    <mergeCell ref="A3:A4"/>
    <mergeCell ref="B3:F3"/>
    <mergeCell ref="G3:K3"/>
    <mergeCell ref="L3:O3"/>
    <mergeCell ref="AC3:AG3"/>
    <mergeCell ref="P3:S3"/>
    <mergeCell ref="T3:X3"/>
    <mergeCell ref="BC2:BE2"/>
    <mergeCell ref="AV3:AZ3"/>
    <mergeCell ref="BA3:BE3"/>
    <mergeCell ref="AH3:AL3"/>
    <mergeCell ref="AM3:AP3"/>
    <mergeCell ref="T1:AL2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7.1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31" t="s">
        <v>94</v>
      </c>
      <c r="B1" s="431"/>
      <c r="C1" s="431"/>
      <c r="D1" s="431"/>
      <c r="E1" s="431"/>
      <c r="F1" s="431"/>
      <c r="G1" s="431"/>
      <c r="H1" s="431"/>
      <c r="I1" s="431"/>
      <c r="J1" s="431"/>
      <c r="K1" s="50"/>
      <c r="L1" s="50"/>
      <c r="M1" s="50"/>
      <c r="N1" s="400">
        <v>42982</v>
      </c>
      <c r="O1" s="401"/>
      <c r="P1" s="401"/>
    </row>
    <row r="2" spans="1:16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3"/>
      <c r="O2" s="53"/>
      <c r="P2" s="53"/>
    </row>
    <row r="3" spans="1:16" ht="16.5" thickBot="1">
      <c r="A3" s="432" t="s">
        <v>0</v>
      </c>
      <c r="B3" s="434" t="s">
        <v>95</v>
      </c>
      <c r="C3" s="435"/>
      <c r="D3" s="436"/>
      <c r="E3" s="437" t="s">
        <v>3</v>
      </c>
      <c r="F3" s="438"/>
      <c r="G3" s="439"/>
      <c r="H3" s="440" t="s">
        <v>4</v>
      </c>
      <c r="I3" s="441"/>
      <c r="J3" s="442"/>
      <c r="K3" s="440" t="s">
        <v>96</v>
      </c>
      <c r="L3" s="441"/>
      <c r="M3" s="442"/>
      <c r="N3" s="440" t="s">
        <v>52</v>
      </c>
      <c r="O3" s="441"/>
      <c r="P3" s="442"/>
    </row>
    <row r="4" spans="1:16" ht="135" customHeight="1" thickBot="1">
      <c r="A4" s="433"/>
      <c r="B4" s="143" t="s">
        <v>97</v>
      </c>
      <c r="C4" s="138" t="s">
        <v>98</v>
      </c>
      <c r="D4" s="139" t="s">
        <v>18</v>
      </c>
      <c r="E4" s="143" t="s">
        <v>97</v>
      </c>
      <c r="F4" s="138" t="s">
        <v>98</v>
      </c>
      <c r="G4" s="139" t="s">
        <v>18</v>
      </c>
      <c r="H4" s="143" t="s">
        <v>97</v>
      </c>
      <c r="I4" s="138" t="s">
        <v>98</v>
      </c>
      <c r="J4" s="139" t="s">
        <v>18</v>
      </c>
      <c r="K4" s="143" t="s">
        <v>97</v>
      </c>
      <c r="L4" s="138" t="s">
        <v>98</v>
      </c>
      <c r="M4" s="139" t="s">
        <v>18</v>
      </c>
      <c r="N4" s="143" t="s">
        <v>97</v>
      </c>
      <c r="O4" s="138" t="s">
        <v>98</v>
      </c>
      <c r="P4" s="139" t="s">
        <v>18</v>
      </c>
    </row>
    <row r="5" spans="1:16" ht="15.75">
      <c r="A5" s="137" t="s">
        <v>28</v>
      </c>
      <c r="B5" s="161"/>
      <c r="C5" s="162"/>
      <c r="D5" s="163"/>
      <c r="E5" s="164"/>
      <c r="F5" s="165"/>
      <c r="G5" s="166"/>
      <c r="H5" s="167"/>
      <c r="I5" s="168"/>
      <c r="J5" s="169"/>
      <c r="K5" s="167"/>
      <c r="L5" s="170"/>
      <c r="M5" s="169"/>
      <c r="N5" s="164"/>
      <c r="O5" s="168"/>
      <c r="P5" s="169"/>
    </row>
    <row r="6" spans="1:16" ht="15.75">
      <c r="A6" s="398" t="s">
        <v>88</v>
      </c>
      <c r="B6" s="144">
        <f aca="true" t="shared" si="0" ref="B6:B25">E6+H6+K6</f>
        <v>3940</v>
      </c>
      <c r="C6" s="55">
        <f aca="true" t="shared" si="1" ref="C6:C16">F6+I6+L6</f>
        <v>1447</v>
      </c>
      <c r="D6" s="145">
        <f aca="true" t="shared" si="2" ref="D6:D13">C6/B6*100</f>
        <v>36.7258883248731</v>
      </c>
      <c r="E6" s="148">
        <v>3720</v>
      </c>
      <c r="F6" s="56">
        <v>1397</v>
      </c>
      <c r="G6" s="149">
        <f>F6/E6*100</f>
        <v>37.553763440860216</v>
      </c>
      <c r="H6" s="148">
        <v>220</v>
      </c>
      <c r="I6" s="57">
        <v>50</v>
      </c>
      <c r="J6" s="152">
        <f aca="true" t="shared" si="3" ref="J6:J14">I6/H6*100</f>
        <v>22.727272727272727</v>
      </c>
      <c r="K6" s="148"/>
      <c r="L6" s="58"/>
      <c r="M6" s="149"/>
      <c r="N6" s="157"/>
      <c r="O6" s="57">
        <v>1245</v>
      </c>
      <c r="P6" s="152"/>
    </row>
    <row r="7" spans="1:16" ht="15.75">
      <c r="A7" s="398" t="s">
        <v>89</v>
      </c>
      <c r="B7" s="144">
        <f t="shared" si="0"/>
        <v>9370</v>
      </c>
      <c r="C7" s="55">
        <f t="shared" si="1"/>
        <v>6970</v>
      </c>
      <c r="D7" s="145">
        <f t="shared" si="2"/>
        <v>74.3863393810032</v>
      </c>
      <c r="E7" s="148">
        <v>8320</v>
      </c>
      <c r="F7" s="56">
        <v>5851</v>
      </c>
      <c r="G7" s="149">
        <f>F7/E7*100</f>
        <v>70.32451923076923</v>
      </c>
      <c r="H7" s="148">
        <v>1050</v>
      </c>
      <c r="I7" s="57">
        <v>1119</v>
      </c>
      <c r="J7" s="152">
        <f t="shared" si="3"/>
        <v>106.57142857142856</v>
      </c>
      <c r="K7" s="148"/>
      <c r="L7" s="58"/>
      <c r="M7" s="152"/>
      <c r="N7" s="158"/>
      <c r="O7" s="59"/>
      <c r="P7" s="152"/>
    </row>
    <row r="8" spans="1:16" ht="15.75">
      <c r="A8" s="398" t="s">
        <v>31</v>
      </c>
      <c r="B8" s="144">
        <f t="shared" si="0"/>
        <v>2610</v>
      </c>
      <c r="C8" s="55">
        <f t="shared" si="1"/>
        <v>1217</v>
      </c>
      <c r="D8" s="145">
        <f t="shared" si="2"/>
        <v>46.628352490421456</v>
      </c>
      <c r="E8" s="148">
        <v>2160</v>
      </c>
      <c r="F8" s="56">
        <v>882</v>
      </c>
      <c r="G8" s="149">
        <f>F8/E8*100</f>
        <v>40.833333333333336</v>
      </c>
      <c r="H8" s="148">
        <v>370</v>
      </c>
      <c r="I8" s="57">
        <v>335</v>
      </c>
      <c r="J8" s="152">
        <f t="shared" si="3"/>
        <v>90.54054054054053</v>
      </c>
      <c r="K8" s="154">
        <v>80</v>
      </c>
      <c r="L8" s="58"/>
      <c r="M8" s="149"/>
      <c r="N8" s="158">
        <v>200</v>
      </c>
      <c r="O8" s="59"/>
      <c r="P8" s="152"/>
    </row>
    <row r="9" spans="1:16" ht="15.75">
      <c r="A9" s="398" t="s">
        <v>32</v>
      </c>
      <c r="B9" s="144">
        <f t="shared" si="0"/>
        <v>13240</v>
      </c>
      <c r="C9" s="55">
        <f t="shared" si="1"/>
        <v>5637</v>
      </c>
      <c r="D9" s="145">
        <f t="shared" si="2"/>
        <v>42.57552870090635</v>
      </c>
      <c r="E9" s="148">
        <v>11010</v>
      </c>
      <c r="F9" s="56">
        <v>5008</v>
      </c>
      <c r="G9" s="149">
        <f>F9/E9*100</f>
        <v>45.485921889191644</v>
      </c>
      <c r="H9" s="148">
        <v>2230</v>
      </c>
      <c r="I9" s="57">
        <v>629</v>
      </c>
      <c r="J9" s="152">
        <f t="shared" si="3"/>
        <v>28.206278026905828</v>
      </c>
      <c r="K9" s="155"/>
      <c r="L9" s="58"/>
      <c r="M9" s="152"/>
      <c r="N9" s="158">
        <v>1000</v>
      </c>
      <c r="O9" s="59">
        <v>415</v>
      </c>
      <c r="P9" s="152">
        <f>O9/N9*100</f>
        <v>41.5</v>
      </c>
    </row>
    <row r="10" spans="1:16" ht="15.75">
      <c r="A10" s="398" t="s">
        <v>99</v>
      </c>
      <c r="B10" s="144">
        <f t="shared" si="0"/>
        <v>14786</v>
      </c>
      <c r="C10" s="55">
        <f t="shared" si="1"/>
        <v>6650</v>
      </c>
      <c r="D10" s="145">
        <f t="shared" si="2"/>
        <v>44.974976328959826</v>
      </c>
      <c r="E10" s="148">
        <v>12691</v>
      </c>
      <c r="F10" s="56">
        <v>5400</v>
      </c>
      <c r="G10" s="149">
        <f aca="true" t="shared" si="4" ref="G10:G20">F10/E10*100</f>
        <v>42.54983846820581</v>
      </c>
      <c r="H10" s="148">
        <v>2095</v>
      </c>
      <c r="I10" s="57">
        <v>1250</v>
      </c>
      <c r="J10" s="152">
        <f t="shared" si="3"/>
        <v>59.665871121718375</v>
      </c>
      <c r="K10" s="155"/>
      <c r="L10" s="58"/>
      <c r="M10" s="152"/>
      <c r="N10" s="158"/>
      <c r="O10" s="59"/>
      <c r="P10" s="152"/>
    </row>
    <row r="11" spans="1:16" ht="15.75">
      <c r="A11" s="398" t="s">
        <v>34</v>
      </c>
      <c r="B11" s="144">
        <f t="shared" si="0"/>
        <v>21021</v>
      </c>
      <c r="C11" s="55">
        <f t="shared" si="1"/>
        <v>13917</v>
      </c>
      <c r="D11" s="145">
        <f t="shared" si="2"/>
        <v>66.2052233480805</v>
      </c>
      <c r="E11" s="148">
        <v>19976</v>
      </c>
      <c r="F11" s="56">
        <v>13387</v>
      </c>
      <c r="G11" s="149">
        <f t="shared" si="4"/>
        <v>67.01541850220264</v>
      </c>
      <c r="H11" s="148">
        <v>1045</v>
      </c>
      <c r="I11" s="57">
        <v>530</v>
      </c>
      <c r="J11" s="152">
        <f t="shared" si="3"/>
        <v>50.717703349282296</v>
      </c>
      <c r="K11" s="155"/>
      <c r="L11" s="58"/>
      <c r="M11" s="152"/>
      <c r="N11" s="158"/>
      <c r="O11" s="59"/>
      <c r="P11" s="152"/>
    </row>
    <row r="12" spans="1:16" ht="15.75">
      <c r="A12" s="398" t="s">
        <v>35</v>
      </c>
      <c r="B12" s="144">
        <f t="shared" si="0"/>
        <v>37683</v>
      </c>
      <c r="C12" s="55">
        <f t="shared" si="1"/>
        <v>26978</v>
      </c>
      <c r="D12" s="145">
        <f t="shared" si="2"/>
        <v>71.59196454634717</v>
      </c>
      <c r="E12" s="148">
        <v>26843</v>
      </c>
      <c r="F12" s="56">
        <v>22216</v>
      </c>
      <c r="G12" s="149">
        <f t="shared" si="4"/>
        <v>82.76273143836383</v>
      </c>
      <c r="H12" s="148">
        <v>10840</v>
      </c>
      <c r="I12" s="57">
        <v>4762</v>
      </c>
      <c r="J12" s="152">
        <f t="shared" si="3"/>
        <v>43.92988929889299</v>
      </c>
      <c r="K12" s="155"/>
      <c r="L12" s="58"/>
      <c r="M12" s="152"/>
      <c r="N12" s="158"/>
      <c r="O12" s="59">
        <v>196</v>
      </c>
      <c r="P12" s="152"/>
    </row>
    <row r="13" spans="1:16" ht="15.75">
      <c r="A13" s="398" t="s">
        <v>36</v>
      </c>
      <c r="B13" s="144">
        <f t="shared" si="0"/>
        <v>12455</v>
      </c>
      <c r="C13" s="55">
        <f t="shared" si="1"/>
        <v>5810</v>
      </c>
      <c r="D13" s="145">
        <f t="shared" si="2"/>
        <v>46.64793255720594</v>
      </c>
      <c r="E13" s="148">
        <v>11715</v>
      </c>
      <c r="F13" s="56">
        <v>5610</v>
      </c>
      <c r="G13" s="149">
        <f t="shared" si="4"/>
        <v>47.88732394366197</v>
      </c>
      <c r="H13" s="148">
        <v>740</v>
      </c>
      <c r="I13" s="57">
        <v>200</v>
      </c>
      <c r="J13" s="152">
        <f t="shared" si="3"/>
        <v>27.027027027027028</v>
      </c>
      <c r="K13" s="155"/>
      <c r="L13" s="58"/>
      <c r="M13" s="152"/>
      <c r="N13" s="158"/>
      <c r="O13" s="59">
        <v>100</v>
      </c>
      <c r="P13" s="152"/>
    </row>
    <row r="14" spans="1:16" ht="15.75">
      <c r="A14" s="398" t="s">
        <v>37</v>
      </c>
      <c r="B14" s="144">
        <f t="shared" si="0"/>
        <v>12000</v>
      </c>
      <c r="C14" s="55">
        <f t="shared" si="1"/>
        <v>8373</v>
      </c>
      <c r="D14" s="145">
        <f>C14/B14*100</f>
        <v>69.77499999999999</v>
      </c>
      <c r="E14" s="148">
        <v>11200</v>
      </c>
      <c r="F14" s="56">
        <v>7916</v>
      </c>
      <c r="G14" s="149">
        <f t="shared" si="4"/>
        <v>70.67857142857143</v>
      </c>
      <c r="H14" s="148">
        <v>800</v>
      </c>
      <c r="I14" s="57">
        <v>457</v>
      </c>
      <c r="J14" s="152">
        <f t="shared" si="3"/>
        <v>57.125</v>
      </c>
      <c r="K14" s="155"/>
      <c r="L14" s="58"/>
      <c r="M14" s="152"/>
      <c r="N14" s="158"/>
      <c r="O14" s="59"/>
      <c r="P14" s="152"/>
    </row>
    <row r="15" spans="1:16" ht="15.75">
      <c r="A15" s="398" t="s">
        <v>38</v>
      </c>
      <c r="B15" s="144">
        <f t="shared" si="0"/>
        <v>11009</v>
      </c>
      <c r="C15" s="55">
        <f t="shared" si="1"/>
        <v>5285</v>
      </c>
      <c r="D15" s="145">
        <f>C15/B15*100</f>
        <v>48.00617676446544</v>
      </c>
      <c r="E15" s="148">
        <v>11009</v>
      </c>
      <c r="F15" s="56">
        <v>5285</v>
      </c>
      <c r="G15" s="149">
        <f t="shared" si="4"/>
        <v>48.00617676446544</v>
      </c>
      <c r="H15" s="148"/>
      <c r="I15" s="57"/>
      <c r="J15" s="152"/>
      <c r="K15" s="155"/>
      <c r="L15" s="58"/>
      <c r="M15" s="152"/>
      <c r="N15" s="158">
        <v>870</v>
      </c>
      <c r="O15" s="59">
        <v>870</v>
      </c>
      <c r="P15" s="152">
        <f>O15/N15*100</f>
        <v>100</v>
      </c>
    </row>
    <row r="16" spans="1:16" ht="15.75">
      <c r="A16" s="398" t="s">
        <v>39</v>
      </c>
      <c r="B16" s="144">
        <f t="shared" si="0"/>
        <v>7295</v>
      </c>
      <c r="C16" s="55">
        <f t="shared" si="1"/>
        <v>2950</v>
      </c>
      <c r="D16" s="145">
        <f aca="true" t="shared" si="5" ref="D16:D24">C16/B16*100</f>
        <v>40.43865661411926</v>
      </c>
      <c r="E16" s="148">
        <v>6695</v>
      </c>
      <c r="F16" s="56">
        <v>2350</v>
      </c>
      <c r="G16" s="149">
        <f t="shared" si="4"/>
        <v>35.100821508588496</v>
      </c>
      <c r="H16" s="148">
        <v>600</v>
      </c>
      <c r="I16" s="57">
        <v>600</v>
      </c>
      <c r="J16" s="152">
        <f>I16/H16*100</f>
        <v>100</v>
      </c>
      <c r="K16" s="155"/>
      <c r="L16" s="58"/>
      <c r="M16" s="149"/>
      <c r="N16" s="158">
        <v>580</v>
      </c>
      <c r="O16" s="59">
        <v>580</v>
      </c>
      <c r="P16" s="152">
        <f>O16/N16*100</f>
        <v>100</v>
      </c>
    </row>
    <row r="17" spans="1:16" ht="15.75">
      <c r="A17" s="398" t="s">
        <v>90</v>
      </c>
      <c r="B17" s="144">
        <f t="shared" si="0"/>
        <v>14615</v>
      </c>
      <c r="C17" s="55">
        <f>F17+I17+L17</f>
        <v>8017</v>
      </c>
      <c r="D17" s="145">
        <f t="shared" si="5"/>
        <v>54.85460143687991</v>
      </c>
      <c r="E17" s="148">
        <v>14200</v>
      </c>
      <c r="F17" s="56">
        <v>7747</v>
      </c>
      <c r="G17" s="149">
        <f t="shared" si="4"/>
        <v>54.556338028169016</v>
      </c>
      <c r="H17" s="148">
        <v>415</v>
      </c>
      <c r="I17" s="57">
        <v>270</v>
      </c>
      <c r="J17" s="152">
        <f>I17/H17*100</f>
        <v>65.06024096385542</v>
      </c>
      <c r="K17" s="155"/>
      <c r="L17" s="58"/>
      <c r="M17" s="149"/>
      <c r="N17" s="158"/>
      <c r="O17" s="59">
        <v>200</v>
      </c>
      <c r="P17" s="152"/>
    </row>
    <row r="18" spans="1:16" ht="15.75">
      <c r="A18" s="398" t="s">
        <v>41</v>
      </c>
      <c r="B18" s="144">
        <f t="shared" si="0"/>
        <v>5491</v>
      </c>
      <c r="C18" s="55">
        <f>F18+I18+L18</f>
        <v>4070</v>
      </c>
      <c r="D18" s="145">
        <f t="shared" si="5"/>
        <v>74.12128938262612</v>
      </c>
      <c r="E18" s="148">
        <v>5491</v>
      </c>
      <c r="F18" s="56">
        <v>4070</v>
      </c>
      <c r="G18" s="149">
        <f t="shared" si="4"/>
        <v>74.12128938262612</v>
      </c>
      <c r="H18" s="148"/>
      <c r="I18" s="57"/>
      <c r="J18" s="152"/>
      <c r="K18" s="155"/>
      <c r="L18" s="58"/>
      <c r="M18" s="152"/>
      <c r="N18" s="158"/>
      <c r="O18" s="59"/>
      <c r="P18" s="152"/>
    </row>
    <row r="19" spans="1:16" ht="15.75">
      <c r="A19" s="398" t="s">
        <v>42</v>
      </c>
      <c r="B19" s="144">
        <f t="shared" si="0"/>
        <v>7690</v>
      </c>
      <c r="C19" s="55">
        <f aca="true" t="shared" si="6" ref="C19:C25">F19+I19+L19</f>
        <v>1808</v>
      </c>
      <c r="D19" s="145">
        <f t="shared" si="5"/>
        <v>23.511053315994797</v>
      </c>
      <c r="E19" s="148">
        <v>5560</v>
      </c>
      <c r="F19" s="56">
        <v>1352</v>
      </c>
      <c r="G19" s="149">
        <f t="shared" si="4"/>
        <v>24.316546762589926</v>
      </c>
      <c r="H19" s="148">
        <v>2130</v>
      </c>
      <c r="I19" s="57">
        <v>456</v>
      </c>
      <c r="J19" s="152">
        <f>I19/H19*100</f>
        <v>21.408450704225352</v>
      </c>
      <c r="K19" s="155"/>
      <c r="L19" s="58"/>
      <c r="M19" s="149"/>
      <c r="N19" s="158">
        <v>800</v>
      </c>
      <c r="O19" s="59">
        <v>470</v>
      </c>
      <c r="P19" s="152">
        <f>O19/N19*100</f>
        <v>58.75</v>
      </c>
    </row>
    <row r="20" spans="1:16" ht="15.75">
      <c r="A20" s="398" t="s">
        <v>91</v>
      </c>
      <c r="B20" s="144">
        <f t="shared" si="0"/>
        <v>16365</v>
      </c>
      <c r="C20" s="55">
        <f t="shared" si="6"/>
        <v>5760</v>
      </c>
      <c r="D20" s="145">
        <f t="shared" si="5"/>
        <v>35.197066911090744</v>
      </c>
      <c r="E20" s="148">
        <v>15625</v>
      </c>
      <c r="F20" s="56">
        <v>5230</v>
      </c>
      <c r="G20" s="149">
        <f t="shared" si="4"/>
        <v>33.472</v>
      </c>
      <c r="H20" s="148">
        <v>740</v>
      </c>
      <c r="I20" s="57">
        <v>470</v>
      </c>
      <c r="J20" s="152">
        <f>I20/H20*100</f>
        <v>63.51351351351351</v>
      </c>
      <c r="K20" s="155"/>
      <c r="L20" s="392">
        <v>60</v>
      </c>
      <c r="M20" s="152"/>
      <c r="N20" s="158"/>
      <c r="O20" s="59"/>
      <c r="P20" s="152"/>
    </row>
    <row r="21" spans="1:16" ht="15.75">
      <c r="A21" s="398" t="s">
        <v>92</v>
      </c>
      <c r="B21" s="144">
        <f t="shared" si="0"/>
        <v>13515</v>
      </c>
      <c r="C21" s="55">
        <f t="shared" si="6"/>
        <v>8383</v>
      </c>
      <c r="D21" s="145">
        <f t="shared" si="5"/>
        <v>62.02737698853126</v>
      </c>
      <c r="E21" s="148">
        <v>13515</v>
      </c>
      <c r="F21" s="56">
        <v>8383</v>
      </c>
      <c r="G21" s="149">
        <f aca="true" t="shared" si="7" ref="G21:G26">F21/E21*100</f>
        <v>62.02737698853126</v>
      </c>
      <c r="H21" s="148"/>
      <c r="I21" s="57"/>
      <c r="J21" s="152"/>
      <c r="K21" s="155"/>
      <c r="L21" s="58"/>
      <c r="M21" s="149"/>
      <c r="N21" s="158"/>
      <c r="O21" s="59"/>
      <c r="P21" s="152"/>
    </row>
    <row r="22" spans="1:16" ht="15.75">
      <c r="A22" s="398" t="s">
        <v>45</v>
      </c>
      <c r="B22" s="144">
        <f t="shared" si="0"/>
        <v>7649</v>
      </c>
      <c r="C22" s="55">
        <f t="shared" si="6"/>
        <v>2908</v>
      </c>
      <c r="D22" s="145">
        <f t="shared" si="5"/>
        <v>38.01804157406197</v>
      </c>
      <c r="E22" s="148">
        <v>7069</v>
      </c>
      <c r="F22" s="56">
        <v>2301</v>
      </c>
      <c r="G22" s="149">
        <f t="shared" si="7"/>
        <v>32.55057292403451</v>
      </c>
      <c r="H22" s="148">
        <v>580</v>
      </c>
      <c r="I22" s="57">
        <v>607</v>
      </c>
      <c r="J22" s="152">
        <f>I22/H22*100</f>
        <v>104.6551724137931</v>
      </c>
      <c r="K22" s="155"/>
      <c r="L22" s="58"/>
      <c r="M22" s="152"/>
      <c r="N22" s="159"/>
      <c r="O22" s="57"/>
      <c r="P22" s="152"/>
    </row>
    <row r="23" spans="1:16" ht="15.75">
      <c r="A23" s="398" t="s">
        <v>46</v>
      </c>
      <c r="B23" s="144">
        <f t="shared" si="0"/>
        <v>16000</v>
      </c>
      <c r="C23" s="55">
        <f t="shared" si="6"/>
        <v>11378</v>
      </c>
      <c r="D23" s="145">
        <f t="shared" si="5"/>
        <v>71.1125</v>
      </c>
      <c r="E23" s="148">
        <v>15000</v>
      </c>
      <c r="F23" s="56">
        <v>10571</v>
      </c>
      <c r="G23" s="149">
        <f t="shared" si="7"/>
        <v>70.47333333333333</v>
      </c>
      <c r="H23" s="148">
        <v>1000</v>
      </c>
      <c r="I23" s="57">
        <v>807</v>
      </c>
      <c r="J23" s="152">
        <f>I23/H23*100</f>
        <v>80.7</v>
      </c>
      <c r="K23" s="155"/>
      <c r="L23" s="58"/>
      <c r="M23" s="152"/>
      <c r="N23" s="159"/>
      <c r="O23" s="57"/>
      <c r="P23" s="152"/>
    </row>
    <row r="24" spans="1:16" ht="15.75">
      <c r="A24" s="398" t="s">
        <v>93</v>
      </c>
      <c r="B24" s="144">
        <f t="shared" si="0"/>
        <v>17626</v>
      </c>
      <c r="C24" s="55">
        <f t="shared" si="6"/>
        <v>6100</v>
      </c>
      <c r="D24" s="145">
        <f t="shared" si="5"/>
        <v>34.60796550550324</v>
      </c>
      <c r="E24" s="148">
        <v>17526</v>
      </c>
      <c r="F24" s="56">
        <v>6100</v>
      </c>
      <c r="G24" s="149">
        <f t="shared" si="7"/>
        <v>34.80543192970444</v>
      </c>
      <c r="H24" s="148">
        <v>100</v>
      </c>
      <c r="I24" s="57"/>
      <c r="J24" s="152"/>
      <c r="K24" s="155"/>
      <c r="L24" s="58"/>
      <c r="M24" s="152"/>
      <c r="N24" s="159"/>
      <c r="O24" s="57"/>
      <c r="P24" s="152"/>
    </row>
    <row r="25" spans="1:16" ht="16.5" thickBot="1">
      <c r="A25" s="399" t="s">
        <v>48</v>
      </c>
      <c r="B25" s="146">
        <f t="shared" si="0"/>
        <v>23330</v>
      </c>
      <c r="C25" s="55">
        <f t="shared" si="6"/>
        <v>13308</v>
      </c>
      <c r="D25" s="147">
        <f>C25/B25*100</f>
        <v>57.04243463351908</v>
      </c>
      <c r="E25" s="150">
        <v>21488</v>
      </c>
      <c r="F25" s="140">
        <v>12124</v>
      </c>
      <c r="G25" s="151">
        <f t="shared" si="7"/>
        <v>56.42218912881608</v>
      </c>
      <c r="H25" s="150">
        <v>1842</v>
      </c>
      <c r="I25" s="141">
        <v>1184</v>
      </c>
      <c r="J25" s="153">
        <f>I25/H25*100</f>
        <v>64.27795874049946</v>
      </c>
      <c r="K25" s="156"/>
      <c r="L25" s="142"/>
      <c r="M25" s="151"/>
      <c r="N25" s="160"/>
      <c r="O25" s="141"/>
      <c r="P25" s="153"/>
    </row>
    <row r="26" spans="1:16" s="60" customFormat="1" ht="16.5" thickBot="1">
      <c r="A26" s="393" t="s">
        <v>79</v>
      </c>
      <c r="B26" s="171">
        <f>SUM(E26,H26,K26)</f>
        <v>267690</v>
      </c>
      <c r="C26" s="172">
        <f>SUM(C6:C25)</f>
        <v>146966</v>
      </c>
      <c r="D26" s="173">
        <f>C26/B26*100</f>
        <v>54.901565243378535</v>
      </c>
      <c r="E26" s="174">
        <f>SUM(E5:E25)</f>
        <v>240813</v>
      </c>
      <c r="F26" s="175">
        <f>SUM(F6:F25)</f>
        <v>133180</v>
      </c>
      <c r="G26" s="176">
        <f t="shared" si="7"/>
        <v>55.304323271584174</v>
      </c>
      <c r="H26" s="174">
        <f>SUM(H5:H25)</f>
        <v>26797</v>
      </c>
      <c r="I26" s="175">
        <f>SUM(I6:I25)</f>
        <v>13726</v>
      </c>
      <c r="J26" s="176">
        <f>I26/H26*100</f>
        <v>51.22215173340299</v>
      </c>
      <c r="K26" s="174">
        <f>SUM(K5:K25)</f>
        <v>80</v>
      </c>
      <c r="L26" s="175">
        <f>SUM(L5:L25)</f>
        <v>60</v>
      </c>
      <c r="M26" s="176">
        <f>L26/K26*100</f>
        <v>75</v>
      </c>
      <c r="N26" s="177">
        <f>SUM(N5:N25)</f>
        <v>3450</v>
      </c>
      <c r="O26" s="175">
        <f>SUM(O5:O25)</f>
        <v>4076</v>
      </c>
      <c r="P26" s="178">
        <f>O26/N26*100</f>
        <v>118.14492753623189</v>
      </c>
    </row>
    <row r="27" spans="1:16" ht="16.5" thickBot="1">
      <c r="A27" s="394" t="s">
        <v>50</v>
      </c>
      <c r="B27" s="179">
        <v>267810</v>
      </c>
      <c r="C27" s="180">
        <v>154986</v>
      </c>
      <c r="D27" s="181">
        <v>57.87162540607147</v>
      </c>
      <c r="E27" s="182">
        <v>240249</v>
      </c>
      <c r="F27" s="183">
        <v>137760</v>
      </c>
      <c r="G27" s="184">
        <v>57.3405092216825</v>
      </c>
      <c r="H27" s="182">
        <v>26781</v>
      </c>
      <c r="I27" s="183">
        <v>16946</v>
      </c>
      <c r="J27" s="185">
        <v>63.276203278443674</v>
      </c>
      <c r="K27" s="186">
        <v>780</v>
      </c>
      <c r="L27" s="187">
        <v>230</v>
      </c>
      <c r="M27" s="185">
        <v>29.48717948717949</v>
      </c>
      <c r="N27" s="182">
        <v>7855</v>
      </c>
      <c r="O27" s="183">
        <v>5276</v>
      </c>
      <c r="P27" s="185">
        <v>67.16740929344367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451" t="s">
        <v>70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2"/>
      <c r="M1" s="452"/>
      <c r="O1" s="449">
        <v>42982</v>
      </c>
      <c r="P1" s="450"/>
    </row>
    <row r="2" spans="1:9" ht="18.75" customHeight="1" thickBot="1">
      <c r="A2" s="1"/>
      <c r="F2" s="453"/>
      <c r="G2" s="453"/>
      <c r="H2" s="453"/>
      <c r="I2" s="453"/>
    </row>
    <row r="3" spans="1:16" ht="18.75" customHeight="1" thickBot="1">
      <c r="A3" s="454" t="s">
        <v>71</v>
      </c>
      <c r="B3" s="456" t="s">
        <v>72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8"/>
      <c r="N3" s="443" t="s">
        <v>103</v>
      </c>
      <c r="O3" s="444"/>
      <c r="P3" s="445"/>
    </row>
    <row r="4" spans="1:16" ht="18.75" customHeight="1">
      <c r="A4" s="455"/>
      <c r="B4" s="459" t="s">
        <v>73</v>
      </c>
      <c r="C4" s="460"/>
      <c r="D4" s="460"/>
      <c r="E4" s="461"/>
      <c r="F4" s="462" t="s">
        <v>74</v>
      </c>
      <c r="G4" s="463"/>
      <c r="H4" s="463"/>
      <c r="I4" s="464"/>
      <c r="J4" s="462" t="s">
        <v>75</v>
      </c>
      <c r="K4" s="463"/>
      <c r="L4" s="463"/>
      <c r="M4" s="464"/>
      <c r="N4" s="446"/>
      <c r="O4" s="447"/>
      <c r="P4" s="448"/>
    </row>
    <row r="5" spans="1:16" ht="19.5" thickBot="1">
      <c r="A5" s="455"/>
      <c r="B5" s="197" t="s">
        <v>76</v>
      </c>
      <c r="C5" s="198" t="s">
        <v>77</v>
      </c>
      <c r="D5" s="198" t="s">
        <v>78</v>
      </c>
      <c r="E5" s="200" t="s">
        <v>18</v>
      </c>
      <c r="F5" s="197" t="s">
        <v>76</v>
      </c>
      <c r="G5" s="198" t="s">
        <v>77</v>
      </c>
      <c r="H5" s="198" t="s">
        <v>78</v>
      </c>
      <c r="I5" s="199" t="s">
        <v>18</v>
      </c>
      <c r="J5" s="197" t="s">
        <v>76</v>
      </c>
      <c r="K5" s="198" t="s">
        <v>77</v>
      </c>
      <c r="L5" s="198" t="s">
        <v>78</v>
      </c>
      <c r="M5" s="199" t="s">
        <v>18</v>
      </c>
      <c r="N5" s="368" t="s">
        <v>76</v>
      </c>
      <c r="O5" s="369" t="s">
        <v>104</v>
      </c>
      <c r="P5" s="370" t="s">
        <v>18</v>
      </c>
    </row>
    <row r="6" spans="1:16" ht="18.75">
      <c r="A6" s="191" t="s">
        <v>28</v>
      </c>
      <c r="B6" s="194">
        <v>469</v>
      </c>
      <c r="C6" s="195">
        <v>469</v>
      </c>
      <c r="D6" s="195">
        <v>469</v>
      </c>
      <c r="E6" s="201">
        <f aca="true" t="shared" si="0" ref="E6:E26">D6/B6*100</f>
        <v>100</v>
      </c>
      <c r="F6" s="205"/>
      <c r="G6" s="196"/>
      <c r="H6" s="196"/>
      <c r="I6" s="206"/>
      <c r="J6" s="205"/>
      <c r="K6" s="196"/>
      <c r="L6" s="196"/>
      <c r="M6" s="206"/>
      <c r="N6" s="371"/>
      <c r="O6" s="372"/>
      <c r="P6" s="373"/>
    </row>
    <row r="7" spans="1:16" ht="18.75">
      <c r="A7" s="191" t="s">
        <v>29</v>
      </c>
      <c r="B7" s="188">
        <v>5955</v>
      </c>
      <c r="C7" s="2">
        <v>5955</v>
      </c>
      <c r="D7" s="2">
        <v>5955</v>
      </c>
      <c r="E7" s="202">
        <f t="shared" si="0"/>
        <v>100</v>
      </c>
      <c r="F7" s="207">
        <v>4499</v>
      </c>
      <c r="G7" s="61">
        <v>4499</v>
      </c>
      <c r="H7" s="61">
        <v>4499</v>
      </c>
      <c r="I7" s="208">
        <f aca="true" t="shared" si="1" ref="I7:I22">H7/F7*100</f>
        <v>100</v>
      </c>
      <c r="J7" s="207">
        <v>404</v>
      </c>
      <c r="K7" s="61">
        <v>404</v>
      </c>
      <c r="L7" s="61">
        <v>404</v>
      </c>
      <c r="M7" s="208">
        <f>L7/J7*100</f>
        <v>100</v>
      </c>
      <c r="N7" s="374">
        <v>4136</v>
      </c>
      <c r="O7" s="375">
        <v>195</v>
      </c>
      <c r="P7" s="376">
        <f>IF(O7&gt;0,O7/N7*100,"")</f>
        <v>4.714700193423598</v>
      </c>
    </row>
    <row r="8" spans="1:16" ht="18.75">
      <c r="A8" s="191" t="s">
        <v>30</v>
      </c>
      <c r="B8" s="188">
        <v>5042</v>
      </c>
      <c r="C8" s="2">
        <v>5042</v>
      </c>
      <c r="D8" s="2">
        <v>5042</v>
      </c>
      <c r="E8" s="202">
        <f t="shared" si="0"/>
        <v>100</v>
      </c>
      <c r="F8" s="207">
        <v>3022</v>
      </c>
      <c r="G8" s="61">
        <v>3022</v>
      </c>
      <c r="H8" s="61">
        <v>3022</v>
      </c>
      <c r="I8" s="208">
        <f t="shared" si="1"/>
        <v>100</v>
      </c>
      <c r="J8" s="207"/>
      <c r="K8" s="61"/>
      <c r="L8" s="61"/>
      <c r="M8" s="208"/>
      <c r="N8" s="374">
        <v>8116</v>
      </c>
      <c r="O8" s="375"/>
      <c r="P8" s="376">
        <f aca="true" t="shared" si="2" ref="P8:P26">IF(O8&gt;0,O8/N8*100,"")</f>
      </c>
    </row>
    <row r="9" spans="1:16" ht="18.75">
      <c r="A9" s="191" t="s">
        <v>31</v>
      </c>
      <c r="B9" s="188">
        <v>3723</v>
      </c>
      <c r="C9" s="2">
        <v>3723</v>
      </c>
      <c r="D9" s="2">
        <v>3723</v>
      </c>
      <c r="E9" s="202">
        <f t="shared" si="0"/>
        <v>100</v>
      </c>
      <c r="F9" s="207">
        <v>2482</v>
      </c>
      <c r="G9" s="61">
        <v>2482</v>
      </c>
      <c r="H9" s="61">
        <v>2482</v>
      </c>
      <c r="I9" s="208">
        <f t="shared" si="1"/>
        <v>100</v>
      </c>
      <c r="J9" s="207"/>
      <c r="K9" s="61"/>
      <c r="L9" s="61"/>
      <c r="M9" s="208"/>
      <c r="N9" s="374">
        <v>5045</v>
      </c>
      <c r="O9" s="375"/>
      <c r="P9" s="376">
        <f t="shared" si="2"/>
      </c>
    </row>
    <row r="10" spans="1:16" ht="18.75">
      <c r="A10" s="191" t="s">
        <v>32</v>
      </c>
      <c r="B10" s="188">
        <v>2759</v>
      </c>
      <c r="C10" s="2">
        <v>2759</v>
      </c>
      <c r="D10" s="2">
        <v>2759</v>
      </c>
      <c r="E10" s="202">
        <f t="shared" si="0"/>
        <v>100</v>
      </c>
      <c r="F10" s="207">
        <v>185</v>
      </c>
      <c r="G10" s="61">
        <v>185</v>
      </c>
      <c r="H10" s="61">
        <v>185</v>
      </c>
      <c r="I10" s="208">
        <f t="shared" si="1"/>
        <v>100</v>
      </c>
      <c r="J10" s="207"/>
      <c r="K10" s="61"/>
      <c r="L10" s="61"/>
      <c r="M10" s="208"/>
      <c r="N10" s="374">
        <v>14821</v>
      </c>
      <c r="O10" s="375"/>
      <c r="P10" s="376">
        <f t="shared" si="2"/>
      </c>
    </row>
    <row r="11" spans="1:16" ht="18.75">
      <c r="A11" s="191" t="s">
        <v>33</v>
      </c>
      <c r="B11" s="188">
        <v>3383</v>
      </c>
      <c r="C11" s="2">
        <v>3383</v>
      </c>
      <c r="D11" s="2">
        <v>3383</v>
      </c>
      <c r="E11" s="202">
        <f t="shared" si="0"/>
        <v>100</v>
      </c>
      <c r="F11" s="207">
        <v>6286</v>
      </c>
      <c r="G11" s="61">
        <v>6286</v>
      </c>
      <c r="H11" s="61">
        <v>6286</v>
      </c>
      <c r="I11" s="208">
        <f t="shared" si="1"/>
        <v>100</v>
      </c>
      <c r="J11" s="207"/>
      <c r="K11" s="61"/>
      <c r="L11" s="61"/>
      <c r="M11" s="208"/>
      <c r="N11" s="374">
        <v>20576</v>
      </c>
      <c r="O11" s="375">
        <v>3000</v>
      </c>
      <c r="P11" s="376">
        <f t="shared" si="2"/>
        <v>14.580093312597201</v>
      </c>
    </row>
    <row r="12" spans="1:16" ht="18.75">
      <c r="A12" s="191" t="s">
        <v>34</v>
      </c>
      <c r="B12" s="188">
        <v>4080</v>
      </c>
      <c r="C12" s="2">
        <v>4080</v>
      </c>
      <c r="D12" s="2">
        <v>4080</v>
      </c>
      <c r="E12" s="202">
        <f t="shared" si="0"/>
        <v>100</v>
      </c>
      <c r="F12" s="207">
        <v>2472</v>
      </c>
      <c r="G12" s="61">
        <v>2472</v>
      </c>
      <c r="H12" s="61">
        <v>2472</v>
      </c>
      <c r="I12" s="208">
        <f t="shared" si="1"/>
        <v>100</v>
      </c>
      <c r="J12" s="207"/>
      <c r="K12" s="61"/>
      <c r="L12" s="61"/>
      <c r="M12" s="208"/>
      <c r="N12" s="374">
        <v>27525</v>
      </c>
      <c r="O12" s="375">
        <v>883</v>
      </c>
      <c r="P12" s="376">
        <f t="shared" si="2"/>
        <v>3.2079927338782928</v>
      </c>
    </row>
    <row r="13" spans="1:16" ht="18.75">
      <c r="A13" s="191" t="s">
        <v>35</v>
      </c>
      <c r="B13" s="188">
        <v>4397</v>
      </c>
      <c r="C13" s="2">
        <v>4397</v>
      </c>
      <c r="D13" s="2">
        <v>4397</v>
      </c>
      <c r="E13" s="202">
        <f t="shared" si="0"/>
        <v>100</v>
      </c>
      <c r="F13" s="207">
        <v>10375</v>
      </c>
      <c r="G13" s="61">
        <v>4506</v>
      </c>
      <c r="H13" s="61">
        <v>4506</v>
      </c>
      <c r="I13" s="208">
        <f t="shared" si="1"/>
        <v>43.43132530120482</v>
      </c>
      <c r="J13" s="207"/>
      <c r="K13" s="61"/>
      <c r="L13" s="61"/>
      <c r="M13" s="208"/>
      <c r="N13" s="374">
        <v>72858</v>
      </c>
      <c r="O13" s="375">
        <v>9512</v>
      </c>
      <c r="P13" s="376">
        <f t="shared" si="2"/>
        <v>13.055532680007687</v>
      </c>
    </row>
    <row r="14" spans="1:16" ht="18.75">
      <c r="A14" s="191" t="s">
        <v>36</v>
      </c>
      <c r="B14" s="188">
        <v>2564</v>
      </c>
      <c r="C14" s="2">
        <v>2564</v>
      </c>
      <c r="D14" s="2">
        <v>2564</v>
      </c>
      <c r="E14" s="202">
        <f t="shared" si="0"/>
        <v>100</v>
      </c>
      <c r="F14" s="207">
        <v>1394</v>
      </c>
      <c r="G14" s="61">
        <v>1394</v>
      </c>
      <c r="H14" s="61">
        <v>1394</v>
      </c>
      <c r="I14" s="208">
        <f t="shared" si="1"/>
        <v>100</v>
      </c>
      <c r="J14" s="207"/>
      <c r="K14" s="61"/>
      <c r="L14" s="61"/>
      <c r="M14" s="208"/>
      <c r="N14" s="374">
        <v>14379</v>
      </c>
      <c r="O14" s="375"/>
      <c r="P14" s="376">
        <f t="shared" si="2"/>
      </c>
    </row>
    <row r="15" spans="1:16" ht="18.75">
      <c r="A15" s="191" t="s">
        <v>37</v>
      </c>
      <c r="B15" s="188">
        <v>484</v>
      </c>
      <c r="C15" s="2">
        <v>484</v>
      </c>
      <c r="D15" s="2">
        <v>484</v>
      </c>
      <c r="E15" s="202">
        <f t="shared" si="0"/>
        <v>100</v>
      </c>
      <c r="F15" s="207">
        <v>961</v>
      </c>
      <c r="G15" s="61">
        <v>961</v>
      </c>
      <c r="H15" s="61">
        <v>961</v>
      </c>
      <c r="I15" s="208">
        <f t="shared" si="1"/>
        <v>100</v>
      </c>
      <c r="J15" s="207"/>
      <c r="K15" s="61"/>
      <c r="L15" s="61"/>
      <c r="M15" s="208"/>
      <c r="N15" s="374">
        <v>31177</v>
      </c>
      <c r="O15" s="375">
        <v>1930</v>
      </c>
      <c r="P15" s="376">
        <f t="shared" si="2"/>
        <v>6.190460916701414</v>
      </c>
    </row>
    <row r="16" spans="1:16" ht="18.75">
      <c r="A16" s="191" t="s">
        <v>38</v>
      </c>
      <c r="B16" s="188">
        <v>3067</v>
      </c>
      <c r="C16" s="2">
        <v>3067</v>
      </c>
      <c r="D16" s="2">
        <v>3067</v>
      </c>
      <c r="E16" s="202">
        <f t="shared" si="0"/>
        <v>100</v>
      </c>
      <c r="F16" s="207">
        <v>1386</v>
      </c>
      <c r="G16" s="61">
        <v>1386</v>
      </c>
      <c r="H16" s="61">
        <v>1386</v>
      </c>
      <c r="I16" s="208">
        <f t="shared" si="1"/>
        <v>100</v>
      </c>
      <c r="J16" s="207"/>
      <c r="K16" s="61"/>
      <c r="L16" s="61"/>
      <c r="M16" s="208"/>
      <c r="N16" s="374">
        <v>24388</v>
      </c>
      <c r="O16" s="375">
        <v>6844</v>
      </c>
      <c r="P16" s="376">
        <f t="shared" si="2"/>
        <v>28.062981794325076</v>
      </c>
    </row>
    <row r="17" spans="1:16" ht="18.75">
      <c r="A17" s="191" t="s">
        <v>39</v>
      </c>
      <c r="B17" s="188">
        <v>1581</v>
      </c>
      <c r="C17" s="2">
        <v>1581</v>
      </c>
      <c r="D17" s="2">
        <v>1581</v>
      </c>
      <c r="E17" s="202">
        <f t="shared" si="0"/>
        <v>100</v>
      </c>
      <c r="F17" s="207">
        <v>600</v>
      </c>
      <c r="G17" s="61">
        <v>600</v>
      </c>
      <c r="H17" s="61">
        <v>600</v>
      </c>
      <c r="I17" s="208">
        <f t="shared" si="1"/>
        <v>100</v>
      </c>
      <c r="J17" s="207"/>
      <c r="K17" s="61"/>
      <c r="L17" s="61"/>
      <c r="M17" s="208"/>
      <c r="N17" s="374">
        <v>10293</v>
      </c>
      <c r="O17" s="375">
        <v>1400</v>
      </c>
      <c r="P17" s="376">
        <f t="shared" si="2"/>
        <v>13.60147673175945</v>
      </c>
    </row>
    <row r="18" spans="1:16" ht="18.75">
      <c r="A18" s="191" t="s">
        <v>40</v>
      </c>
      <c r="B18" s="188">
        <v>3570</v>
      </c>
      <c r="C18" s="2">
        <v>3570</v>
      </c>
      <c r="D18" s="2">
        <v>3570</v>
      </c>
      <c r="E18" s="202">
        <f t="shared" si="0"/>
        <v>100</v>
      </c>
      <c r="F18" s="207">
        <v>1662</v>
      </c>
      <c r="G18" s="61">
        <v>1662</v>
      </c>
      <c r="H18" s="61">
        <v>1662</v>
      </c>
      <c r="I18" s="208">
        <f t="shared" si="1"/>
        <v>100</v>
      </c>
      <c r="J18" s="207"/>
      <c r="K18" s="61"/>
      <c r="L18" s="61"/>
      <c r="M18" s="208"/>
      <c r="N18" s="374">
        <v>26570</v>
      </c>
      <c r="O18" s="375">
        <v>8066</v>
      </c>
      <c r="P18" s="376">
        <f t="shared" si="2"/>
        <v>30.35754610462928</v>
      </c>
    </row>
    <row r="19" spans="1:16" ht="18.75">
      <c r="A19" s="191" t="s">
        <v>41</v>
      </c>
      <c r="B19" s="188">
        <v>1603</v>
      </c>
      <c r="C19" s="2">
        <v>1603</v>
      </c>
      <c r="D19" s="2">
        <v>1603</v>
      </c>
      <c r="E19" s="202">
        <f t="shared" si="0"/>
        <v>100</v>
      </c>
      <c r="F19" s="207">
        <v>1816</v>
      </c>
      <c r="G19" s="61">
        <v>1816</v>
      </c>
      <c r="H19" s="61">
        <v>1816</v>
      </c>
      <c r="I19" s="208">
        <f t="shared" si="1"/>
        <v>100</v>
      </c>
      <c r="J19" s="207"/>
      <c r="K19" s="61"/>
      <c r="L19" s="61"/>
      <c r="M19" s="208"/>
      <c r="N19" s="374">
        <v>12119</v>
      </c>
      <c r="O19" s="375">
        <v>1044</v>
      </c>
      <c r="P19" s="376">
        <f t="shared" si="2"/>
        <v>8.614572159419094</v>
      </c>
    </row>
    <row r="20" spans="1:16" ht="18.75">
      <c r="A20" s="191" t="s">
        <v>42</v>
      </c>
      <c r="B20" s="188">
        <v>3124</v>
      </c>
      <c r="C20" s="2">
        <v>3124</v>
      </c>
      <c r="D20" s="2">
        <v>3124</v>
      </c>
      <c r="E20" s="202">
        <f t="shared" si="0"/>
        <v>100</v>
      </c>
      <c r="F20" s="207">
        <v>3555</v>
      </c>
      <c r="G20" s="61">
        <v>3555</v>
      </c>
      <c r="H20" s="61">
        <v>3555</v>
      </c>
      <c r="I20" s="208">
        <f t="shared" si="1"/>
        <v>100</v>
      </c>
      <c r="J20" s="207"/>
      <c r="K20" s="61"/>
      <c r="L20" s="61"/>
      <c r="M20" s="208"/>
      <c r="N20" s="374">
        <v>22500</v>
      </c>
      <c r="O20" s="375"/>
      <c r="P20" s="376">
        <f t="shared" si="2"/>
      </c>
    </row>
    <row r="21" spans="1:16" ht="18.75">
      <c r="A21" s="191" t="s">
        <v>43</v>
      </c>
      <c r="B21" s="188">
        <v>1751</v>
      </c>
      <c r="C21" s="2">
        <v>1751</v>
      </c>
      <c r="D21" s="2">
        <v>1751</v>
      </c>
      <c r="E21" s="202">
        <f t="shared" si="0"/>
        <v>100</v>
      </c>
      <c r="F21" s="207">
        <v>4172</v>
      </c>
      <c r="G21" s="61">
        <v>3740</v>
      </c>
      <c r="H21" s="61">
        <v>3740</v>
      </c>
      <c r="I21" s="208">
        <f t="shared" si="1"/>
        <v>89.64525407478428</v>
      </c>
      <c r="J21" s="207"/>
      <c r="K21" s="61"/>
      <c r="L21" s="61"/>
      <c r="M21" s="208"/>
      <c r="N21" s="374">
        <v>53854</v>
      </c>
      <c r="O21" s="375">
        <v>4450</v>
      </c>
      <c r="P21" s="376">
        <f t="shared" si="2"/>
        <v>8.263081665243064</v>
      </c>
    </row>
    <row r="22" spans="1:16" ht="18.75">
      <c r="A22" s="191" t="s">
        <v>44</v>
      </c>
      <c r="B22" s="188">
        <v>2841</v>
      </c>
      <c r="C22" s="2">
        <v>2841</v>
      </c>
      <c r="D22" s="2">
        <v>2841</v>
      </c>
      <c r="E22" s="202">
        <f t="shared" si="0"/>
        <v>100</v>
      </c>
      <c r="F22" s="207">
        <v>3098</v>
      </c>
      <c r="G22" s="61">
        <v>3098</v>
      </c>
      <c r="H22" s="61">
        <v>3098</v>
      </c>
      <c r="I22" s="208">
        <f t="shared" si="1"/>
        <v>100</v>
      </c>
      <c r="J22" s="207"/>
      <c r="K22" s="61"/>
      <c r="L22" s="61"/>
      <c r="M22" s="208"/>
      <c r="N22" s="374">
        <v>22408</v>
      </c>
      <c r="O22" s="375">
        <v>215</v>
      </c>
      <c r="P22" s="376">
        <f t="shared" si="2"/>
        <v>0.9594787575865762</v>
      </c>
    </row>
    <row r="23" spans="1:16" ht="18.75">
      <c r="A23" s="191" t="s">
        <v>45</v>
      </c>
      <c r="B23" s="188">
        <v>3326</v>
      </c>
      <c r="C23" s="2">
        <v>3326</v>
      </c>
      <c r="D23" s="2">
        <v>3326</v>
      </c>
      <c r="E23" s="202">
        <f t="shared" si="0"/>
        <v>100</v>
      </c>
      <c r="F23" s="207">
        <v>1121</v>
      </c>
      <c r="G23" s="61">
        <v>1121</v>
      </c>
      <c r="H23" s="61">
        <v>1121</v>
      </c>
      <c r="I23" s="208">
        <f>H23/F23*100</f>
        <v>100</v>
      </c>
      <c r="J23" s="207"/>
      <c r="K23" s="61"/>
      <c r="L23" s="61"/>
      <c r="M23" s="208"/>
      <c r="N23" s="374">
        <v>16285</v>
      </c>
      <c r="O23" s="375"/>
      <c r="P23" s="376">
        <f t="shared" si="2"/>
      </c>
    </row>
    <row r="24" spans="1:16" ht="18.75">
      <c r="A24" s="191" t="s">
        <v>46</v>
      </c>
      <c r="B24" s="188">
        <v>5716</v>
      </c>
      <c r="C24" s="2">
        <v>5716</v>
      </c>
      <c r="D24" s="2">
        <v>5716</v>
      </c>
      <c r="E24" s="202">
        <f t="shared" si="0"/>
        <v>100</v>
      </c>
      <c r="F24" s="207">
        <v>2025</v>
      </c>
      <c r="G24" s="61">
        <v>2025</v>
      </c>
      <c r="H24" s="61">
        <v>2025</v>
      </c>
      <c r="I24" s="208">
        <f>H24/F24*100</f>
        <v>100</v>
      </c>
      <c r="J24" s="207"/>
      <c r="K24" s="61"/>
      <c r="L24" s="61"/>
      <c r="M24" s="208"/>
      <c r="N24" s="374">
        <v>28000</v>
      </c>
      <c r="O24" s="375">
        <v>8500</v>
      </c>
      <c r="P24" s="376">
        <f t="shared" si="2"/>
        <v>30.357142857142854</v>
      </c>
    </row>
    <row r="25" spans="1:16" ht="18.75">
      <c r="A25" s="192" t="s">
        <v>47</v>
      </c>
      <c r="B25" s="189">
        <v>3818</v>
      </c>
      <c r="C25" s="3">
        <v>3818</v>
      </c>
      <c r="D25" s="3">
        <v>3818</v>
      </c>
      <c r="E25" s="203">
        <f t="shared" si="0"/>
        <v>100</v>
      </c>
      <c r="F25" s="209">
        <v>1570</v>
      </c>
      <c r="G25" s="62">
        <v>1570</v>
      </c>
      <c r="H25" s="62">
        <v>1570</v>
      </c>
      <c r="I25" s="208">
        <f>H25/F25*100</f>
        <v>100</v>
      </c>
      <c r="J25" s="207"/>
      <c r="K25" s="61"/>
      <c r="L25" s="61"/>
      <c r="M25" s="208"/>
      <c r="N25" s="374">
        <v>64200</v>
      </c>
      <c r="O25" s="375">
        <v>5987</v>
      </c>
      <c r="P25" s="376">
        <f t="shared" si="2"/>
        <v>9.325545171339563</v>
      </c>
    </row>
    <row r="26" spans="1:16" ht="18.75">
      <c r="A26" s="191" t="s">
        <v>48</v>
      </c>
      <c r="B26" s="188">
        <v>4379</v>
      </c>
      <c r="C26" s="2">
        <v>4379</v>
      </c>
      <c r="D26" s="2">
        <v>4379</v>
      </c>
      <c r="E26" s="202">
        <f t="shared" si="0"/>
        <v>100</v>
      </c>
      <c r="F26" s="207">
        <v>4115</v>
      </c>
      <c r="G26" s="61">
        <v>3391</v>
      </c>
      <c r="H26" s="61">
        <v>3391</v>
      </c>
      <c r="I26" s="208">
        <f>H26/F26*100</f>
        <v>82.40583232077763</v>
      </c>
      <c r="J26" s="207">
        <v>803</v>
      </c>
      <c r="K26" s="61"/>
      <c r="L26" s="61"/>
      <c r="M26" s="208"/>
      <c r="N26" s="374">
        <v>48208</v>
      </c>
      <c r="O26" s="375"/>
      <c r="P26" s="376">
        <f t="shared" si="2"/>
      </c>
    </row>
    <row r="27" spans="1:16" ht="19.5" thickBot="1">
      <c r="A27" s="193" t="s">
        <v>79</v>
      </c>
      <c r="B27" s="190">
        <f>SUM(B6:B26)</f>
        <v>67632</v>
      </c>
      <c r="C27" s="4">
        <f>SUM(C6:C26)</f>
        <v>67632</v>
      </c>
      <c r="D27" s="4">
        <f>SUM(D6:D26)</f>
        <v>67632</v>
      </c>
      <c r="E27" s="204">
        <f>D27/B27*100</f>
        <v>100</v>
      </c>
      <c r="F27" s="210">
        <f>SUM(F6:F26)</f>
        <v>56796</v>
      </c>
      <c r="G27" s="211">
        <f>SUM(G6:G26)</f>
        <v>49771</v>
      </c>
      <c r="H27" s="211">
        <f>SUM(H6:H26)</f>
        <v>49771</v>
      </c>
      <c r="I27" s="212">
        <f>H27/F27*100</f>
        <v>87.6311712092401</v>
      </c>
      <c r="J27" s="210">
        <f>SUM(J6:J26)</f>
        <v>1207</v>
      </c>
      <c r="K27" s="211">
        <f>SUM(K6:K26)</f>
        <v>404</v>
      </c>
      <c r="L27" s="211">
        <f>SUM(L6:L26)</f>
        <v>404</v>
      </c>
      <c r="M27" s="212">
        <f>L27/J27*100</f>
        <v>33.471416735708374</v>
      </c>
      <c r="N27" s="377">
        <f>SUM(N7:N26)</f>
        <v>527458</v>
      </c>
      <c r="O27" s="378">
        <f>SUM(O7:O26)</f>
        <v>52026</v>
      </c>
      <c r="P27" s="379">
        <f>O27/N27*100</f>
        <v>9.86353415816994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20.75390625" style="255" customWidth="1"/>
    <col min="2" max="2" width="14.75390625" style="255" customWidth="1"/>
    <col min="3" max="4" width="8.875" style="255" customWidth="1"/>
    <col min="5" max="5" width="10.25390625" style="255" customWidth="1"/>
    <col min="6" max="6" width="8.875" style="255" customWidth="1"/>
    <col min="7" max="7" width="14.375" style="255" customWidth="1"/>
    <col min="8" max="8" width="9.875" style="255" customWidth="1"/>
    <col min="9" max="9" width="8.375" style="255" customWidth="1"/>
    <col min="10" max="10" width="12.00390625" style="255" customWidth="1"/>
    <col min="11" max="11" width="12.25390625" style="255" customWidth="1"/>
    <col min="12" max="12" width="13.875" style="255" customWidth="1"/>
    <col min="13" max="13" width="10.375" style="255" customWidth="1"/>
    <col min="14" max="14" width="8.375" style="255" customWidth="1"/>
    <col min="15" max="16" width="9.125" style="255" customWidth="1"/>
    <col min="17" max="17" width="13.625" style="255" customWidth="1"/>
    <col min="18" max="18" width="9.625" style="255" customWidth="1"/>
    <col min="19" max="19" width="8.75390625" style="255" customWidth="1"/>
    <col min="20" max="20" width="9.125" style="255" customWidth="1"/>
    <col min="21" max="21" width="10.375" style="255" customWidth="1"/>
    <col min="22" max="22" width="0.2421875" style="255" hidden="1" customWidth="1"/>
    <col min="23" max="26" width="9.125" style="255" hidden="1" customWidth="1"/>
    <col min="27" max="16384" width="9.125" style="255" customWidth="1"/>
  </cols>
  <sheetData>
    <row r="1" spans="1:21" ht="44.25" customHeight="1">
      <c r="A1" s="467" t="s">
        <v>102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254"/>
      <c r="M1" s="254"/>
      <c r="N1" s="254"/>
      <c r="O1" s="254"/>
      <c r="P1" s="254"/>
      <c r="Q1" s="254"/>
      <c r="R1" s="254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471">
        <v>42982</v>
      </c>
      <c r="K2" s="471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472" t="s">
        <v>0</v>
      </c>
      <c r="B3" s="474" t="s">
        <v>80</v>
      </c>
      <c r="C3" s="475"/>
      <c r="D3" s="475"/>
      <c r="E3" s="475"/>
      <c r="F3" s="476"/>
      <c r="G3" s="468" t="s">
        <v>81</v>
      </c>
      <c r="H3" s="469"/>
      <c r="I3" s="469"/>
      <c r="J3" s="469"/>
      <c r="K3" s="470"/>
      <c r="L3" s="468" t="s">
        <v>82</v>
      </c>
      <c r="M3" s="469"/>
      <c r="N3" s="469"/>
      <c r="O3" s="469"/>
      <c r="P3" s="470"/>
      <c r="Q3" s="468" t="s">
        <v>83</v>
      </c>
      <c r="R3" s="469"/>
      <c r="S3" s="469"/>
      <c r="T3" s="469"/>
      <c r="U3" s="470"/>
      <c r="V3" s="465" t="s">
        <v>100</v>
      </c>
      <c r="W3" s="466"/>
      <c r="X3" s="466"/>
      <c r="Y3" s="466"/>
      <c r="Z3" s="466"/>
    </row>
    <row r="4" spans="1:26" ht="40.5" customHeight="1" thickBot="1">
      <c r="A4" s="473"/>
      <c r="B4" s="231" t="s">
        <v>101</v>
      </c>
      <c r="C4" s="232" t="s">
        <v>85</v>
      </c>
      <c r="D4" s="232" t="s">
        <v>86</v>
      </c>
      <c r="E4" s="233" t="s">
        <v>87</v>
      </c>
      <c r="F4" s="234" t="s">
        <v>18</v>
      </c>
      <c r="G4" s="231" t="s">
        <v>101</v>
      </c>
      <c r="H4" s="233" t="s">
        <v>85</v>
      </c>
      <c r="I4" s="232" t="s">
        <v>86</v>
      </c>
      <c r="J4" s="233" t="s">
        <v>87</v>
      </c>
      <c r="K4" s="234" t="s">
        <v>18</v>
      </c>
      <c r="L4" s="231" t="s">
        <v>101</v>
      </c>
      <c r="M4" s="233" t="s">
        <v>85</v>
      </c>
      <c r="N4" s="232" t="s">
        <v>86</v>
      </c>
      <c r="O4" s="233" t="s">
        <v>87</v>
      </c>
      <c r="P4" s="234" t="s">
        <v>18</v>
      </c>
      <c r="Q4" s="231" t="s">
        <v>101</v>
      </c>
      <c r="R4" s="233" t="s">
        <v>85</v>
      </c>
      <c r="S4" s="232" t="s">
        <v>86</v>
      </c>
      <c r="T4" s="232" t="s">
        <v>87</v>
      </c>
      <c r="U4" s="234" t="s">
        <v>18</v>
      </c>
      <c r="V4" s="213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9" t="s">
        <v>28</v>
      </c>
      <c r="B5" s="222">
        <v>465</v>
      </c>
      <c r="C5" s="214">
        <v>9</v>
      </c>
      <c r="D5" s="214">
        <v>519</v>
      </c>
      <c r="E5" s="214">
        <f>C5+D5</f>
        <v>528</v>
      </c>
      <c r="F5" s="223">
        <f>E5/B5*100</f>
        <v>113.54838709677419</v>
      </c>
      <c r="G5" s="226"/>
      <c r="H5" s="214"/>
      <c r="I5" s="215"/>
      <c r="J5" s="214"/>
      <c r="K5" s="223"/>
      <c r="L5" s="226"/>
      <c r="M5" s="214"/>
      <c r="N5" s="215"/>
      <c r="O5" s="214"/>
      <c r="P5" s="229"/>
      <c r="Q5" s="222"/>
      <c r="R5" s="214"/>
      <c r="S5" s="215"/>
      <c r="T5" s="214"/>
      <c r="U5" s="229"/>
      <c r="V5" s="216">
        <v>142</v>
      </c>
      <c r="W5" s="12">
        <v>0</v>
      </c>
      <c r="X5" s="13"/>
      <c r="Y5" s="12"/>
      <c r="Z5" s="12"/>
    </row>
    <row r="6" spans="1:26" ht="15.75">
      <c r="A6" s="220" t="s">
        <v>29</v>
      </c>
      <c r="B6" s="224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25">
        <f aca="true" t="shared" si="1" ref="F6:F25">(E6*100)/B6</f>
        <v>129.91666666666666</v>
      </c>
      <c r="G6" s="227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25">
        <f aca="true" t="shared" si="3" ref="K6:K21">(J6*100)/G6</f>
        <v>76.38</v>
      </c>
      <c r="L6" s="227">
        <v>1500</v>
      </c>
      <c r="M6" s="12"/>
      <c r="N6" s="13">
        <v>1480</v>
      </c>
      <c r="O6" s="12">
        <f>N6+M6</f>
        <v>1480</v>
      </c>
      <c r="P6" s="230"/>
      <c r="Q6" s="224">
        <v>5000</v>
      </c>
      <c r="R6" s="12"/>
      <c r="S6" s="13">
        <v>5613</v>
      </c>
      <c r="T6" s="12">
        <f aca="true" t="shared" si="4" ref="T6:T26">S6+R6</f>
        <v>5613</v>
      </c>
      <c r="U6" s="230">
        <f aca="true" t="shared" si="5" ref="U6:U25">(T6*100)/Q6</f>
        <v>112.26</v>
      </c>
      <c r="V6" s="216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21" t="s">
        <v>30</v>
      </c>
      <c r="B7" s="224">
        <v>2350</v>
      </c>
      <c r="C7" s="12">
        <v>350</v>
      </c>
      <c r="D7" s="13">
        <v>2350</v>
      </c>
      <c r="E7" s="12">
        <f t="shared" si="0"/>
        <v>2700</v>
      </c>
      <c r="F7" s="225">
        <f t="shared" si="1"/>
        <v>114.8936170212766</v>
      </c>
      <c r="G7" s="227">
        <v>3850</v>
      </c>
      <c r="H7" s="12">
        <v>3752</v>
      </c>
      <c r="I7" s="13">
        <v>10725</v>
      </c>
      <c r="J7" s="12">
        <f t="shared" si="2"/>
        <v>14477</v>
      </c>
      <c r="K7" s="225">
        <f t="shared" si="3"/>
        <v>376.02597402597405</v>
      </c>
      <c r="L7" s="227">
        <v>2500</v>
      </c>
      <c r="M7" s="12"/>
      <c r="N7" s="13">
        <v>2000</v>
      </c>
      <c r="O7" s="12">
        <f>N7+M7</f>
        <v>2000</v>
      </c>
      <c r="P7" s="230">
        <f>(O7*100)/L7</f>
        <v>80</v>
      </c>
      <c r="Q7" s="224">
        <v>16200</v>
      </c>
      <c r="R7" s="12">
        <v>1500</v>
      </c>
      <c r="S7" s="13"/>
      <c r="T7" s="12">
        <f t="shared" si="4"/>
        <v>1500</v>
      </c>
      <c r="U7" s="230">
        <f t="shared" si="5"/>
        <v>9.25925925925926</v>
      </c>
      <c r="V7" s="216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20" t="s">
        <v>31</v>
      </c>
      <c r="B8" s="224">
        <v>2000</v>
      </c>
      <c r="C8" s="12">
        <v>300</v>
      </c>
      <c r="D8" s="13">
        <v>3000</v>
      </c>
      <c r="E8" s="12">
        <f t="shared" si="0"/>
        <v>3300</v>
      </c>
      <c r="F8" s="225">
        <f t="shared" si="1"/>
        <v>165</v>
      </c>
      <c r="G8" s="227">
        <v>650</v>
      </c>
      <c r="H8" s="12"/>
      <c r="I8" s="13">
        <v>650</v>
      </c>
      <c r="J8" s="12">
        <f t="shared" si="2"/>
        <v>650</v>
      </c>
      <c r="K8" s="225">
        <f t="shared" si="3"/>
        <v>100</v>
      </c>
      <c r="L8" s="227">
        <v>150</v>
      </c>
      <c r="M8" s="12"/>
      <c r="N8" s="13">
        <v>60</v>
      </c>
      <c r="O8" s="12">
        <f>N8+M8</f>
        <v>60</v>
      </c>
      <c r="P8" s="230">
        <f>(O8*100)/L8</f>
        <v>40</v>
      </c>
      <c r="Q8" s="224"/>
      <c r="R8" s="12"/>
      <c r="S8" s="13"/>
      <c r="T8" s="12"/>
      <c r="U8" s="230"/>
      <c r="V8" s="216">
        <v>560</v>
      </c>
      <c r="W8" s="12">
        <v>50</v>
      </c>
      <c r="X8" s="13"/>
      <c r="Y8" s="12"/>
      <c r="Z8" s="12"/>
    </row>
    <row r="9" spans="1:26" ht="15.75">
      <c r="A9" s="220" t="s">
        <v>32</v>
      </c>
      <c r="B9" s="224">
        <v>3500</v>
      </c>
      <c r="C9" s="12"/>
      <c r="D9" s="13">
        <v>3620</v>
      </c>
      <c r="E9" s="12">
        <f t="shared" si="0"/>
        <v>3620</v>
      </c>
      <c r="F9" s="225">
        <f t="shared" si="1"/>
        <v>103.42857142857143</v>
      </c>
      <c r="G9" s="227">
        <v>2500</v>
      </c>
      <c r="H9" s="12"/>
      <c r="I9" s="13">
        <v>1800</v>
      </c>
      <c r="J9" s="12">
        <f t="shared" si="2"/>
        <v>1800</v>
      </c>
      <c r="K9" s="225">
        <f t="shared" si="3"/>
        <v>72</v>
      </c>
      <c r="L9" s="227">
        <v>1400</v>
      </c>
      <c r="M9" s="12"/>
      <c r="N9" s="13"/>
      <c r="O9" s="12"/>
      <c r="P9" s="230"/>
      <c r="Q9" s="224"/>
      <c r="R9" s="12"/>
      <c r="S9" s="13"/>
      <c r="T9" s="12"/>
      <c r="U9" s="230"/>
      <c r="V9" s="216">
        <v>1400</v>
      </c>
      <c r="W9" s="12">
        <v>0</v>
      </c>
      <c r="X9" s="13"/>
      <c r="Y9" s="12"/>
      <c r="Z9" s="12"/>
    </row>
    <row r="10" spans="1:26" ht="15.75">
      <c r="A10" s="221" t="s">
        <v>33</v>
      </c>
      <c r="B10" s="224">
        <v>691</v>
      </c>
      <c r="C10" s="12">
        <v>65</v>
      </c>
      <c r="D10" s="13">
        <v>3346</v>
      </c>
      <c r="E10" s="12">
        <f t="shared" si="0"/>
        <v>3411</v>
      </c>
      <c r="F10" s="225">
        <f t="shared" si="1"/>
        <v>493.63241678726484</v>
      </c>
      <c r="G10" s="227">
        <v>2152</v>
      </c>
      <c r="H10" s="12">
        <v>3123</v>
      </c>
      <c r="I10" s="13">
        <v>5000</v>
      </c>
      <c r="J10" s="12">
        <f t="shared" si="2"/>
        <v>8123</v>
      </c>
      <c r="K10" s="225">
        <f t="shared" si="3"/>
        <v>377.4628252788104</v>
      </c>
      <c r="L10" s="227">
        <v>1830</v>
      </c>
      <c r="M10" s="12">
        <v>708</v>
      </c>
      <c r="N10" s="13"/>
      <c r="O10" s="12">
        <f aca="true" t="shared" si="6" ref="O10:O26">N10+M10</f>
        <v>708</v>
      </c>
      <c r="P10" s="230">
        <f aca="true" t="shared" si="7" ref="P10:P25">(O10*100)/L10</f>
        <v>38.68852459016394</v>
      </c>
      <c r="Q10" s="224">
        <v>4964</v>
      </c>
      <c r="R10" s="12">
        <v>454</v>
      </c>
      <c r="S10" s="13"/>
      <c r="T10" s="12">
        <f t="shared" si="4"/>
        <v>454</v>
      </c>
      <c r="U10" s="230">
        <f t="shared" si="5"/>
        <v>9.145850120870266</v>
      </c>
      <c r="V10" s="216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21" t="s">
        <v>34</v>
      </c>
      <c r="B11" s="224">
        <v>1215</v>
      </c>
      <c r="C11" s="12">
        <v>212</v>
      </c>
      <c r="D11" s="13">
        <v>2154</v>
      </c>
      <c r="E11" s="12">
        <f t="shared" si="0"/>
        <v>2366</v>
      </c>
      <c r="F11" s="225">
        <f t="shared" si="1"/>
        <v>194.73251028806584</v>
      </c>
      <c r="G11" s="227">
        <v>4200</v>
      </c>
      <c r="H11" s="12">
        <v>900</v>
      </c>
      <c r="I11" s="13">
        <v>3346</v>
      </c>
      <c r="J11" s="12">
        <f t="shared" si="2"/>
        <v>4246</v>
      </c>
      <c r="K11" s="225">
        <f t="shared" si="3"/>
        <v>101.0952380952381</v>
      </c>
      <c r="L11" s="227">
        <v>1580</v>
      </c>
      <c r="M11" s="12">
        <v>69</v>
      </c>
      <c r="N11" s="13">
        <v>1000</v>
      </c>
      <c r="O11" s="12">
        <f t="shared" si="6"/>
        <v>1069</v>
      </c>
      <c r="P11" s="230">
        <f t="shared" si="7"/>
        <v>67.65822784810126</v>
      </c>
      <c r="Q11" s="224">
        <v>1830</v>
      </c>
      <c r="R11" s="12">
        <v>200</v>
      </c>
      <c r="S11" s="13"/>
      <c r="T11" s="12">
        <f t="shared" si="4"/>
        <v>200</v>
      </c>
      <c r="U11" s="230">
        <f t="shared" si="5"/>
        <v>10.92896174863388</v>
      </c>
      <c r="V11" s="216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21" t="s">
        <v>35</v>
      </c>
      <c r="B12" s="224">
        <v>880</v>
      </c>
      <c r="C12" s="12">
        <v>60</v>
      </c>
      <c r="D12" s="13">
        <v>2283</v>
      </c>
      <c r="E12" s="12">
        <f t="shared" si="0"/>
        <v>2343</v>
      </c>
      <c r="F12" s="225">
        <f t="shared" si="1"/>
        <v>266.25</v>
      </c>
      <c r="G12" s="227">
        <v>6250</v>
      </c>
      <c r="H12" s="12">
        <v>2417</v>
      </c>
      <c r="I12" s="13">
        <v>9706</v>
      </c>
      <c r="J12" s="12">
        <f t="shared" si="2"/>
        <v>12123</v>
      </c>
      <c r="K12" s="225">
        <f t="shared" si="3"/>
        <v>193.968</v>
      </c>
      <c r="L12" s="227">
        <v>2870</v>
      </c>
      <c r="M12" s="12">
        <v>370</v>
      </c>
      <c r="N12" s="13">
        <v>1950</v>
      </c>
      <c r="O12" s="12">
        <f t="shared" si="6"/>
        <v>2320</v>
      </c>
      <c r="P12" s="230">
        <f t="shared" si="7"/>
        <v>80.8362369337979</v>
      </c>
      <c r="Q12" s="224">
        <v>39000</v>
      </c>
      <c r="R12" s="12">
        <v>16280</v>
      </c>
      <c r="S12" s="13"/>
      <c r="T12" s="12">
        <f t="shared" si="4"/>
        <v>16280</v>
      </c>
      <c r="U12" s="230">
        <f t="shared" si="5"/>
        <v>41.743589743589745</v>
      </c>
      <c r="V12" s="216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21" t="s">
        <v>36</v>
      </c>
      <c r="B13" s="224">
        <v>1500</v>
      </c>
      <c r="C13" s="12">
        <v>2150</v>
      </c>
      <c r="D13" s="13">
        <v>3302</v>
      </c>
      <c r="E13" s="12">
        <f t="shared" si="0"/>
        <v>5452</v>
      </c>
      <c r="F13" s="225">
        <f t="shared" si="1"/>
        <v>363.46666666666664</v>
      </c>
      <c r="G13" s="227">
        <v>1801</v>
      </c>
      <c r="H13" s="12"/>
      <c r="I13" s="13"/>
      <c r="J13" s="12"/>
      <c r="K13" s="225"/>
      <c r="L13" s="227">
        <v>1440</v>
      </c>
      <c r="M13" s="12">
        <v>2070</v>
      </c>
      <c r="N13" s="13"/>
      <c r="O13" s="12">
        <f t="shared" si="6"/>
        <v>2070</v>
      </c>
      <c r="P13" s="230">
        <f t="shared" si="7"/>
        <v>143.75</v>
      </c>
      <c r="Q13" s="224">
        <v>6845</v>
      </c>
      <c r="R13" s="12"/>
      <c r="S13" s="13"/>
      <c r="T13" s="12"/>
      <c r="U13" s="230"/>
      <c r="V13" s="216">
        <v>2112</v>
      </c>
      <c r="W13" s="12">
        <v>2280</v>
      </c>
      <c r="X13" s="13"/>
      <c r="Y13" s="12"/>
      <c r="Z13" s="12"/>
    </row>
    <row r="14" spans="1:26" ht="15.75">
      <c r="A14" s="221" t="s">
        <v>37</v>
      </c>
      <c r="B14" s="224">
        <v>1500</v>
      </c>
      <c r="C14" s="12">
        <v>40</v>
      </c>
      <c r="D14" s="13">
        <v>2037</v>
      </c>
      <c r="E14" s="12">
        <f t="shared" si="0"/>
        <v>2077</v>
      </c>
      <c r="F14" s="225">
        <f t="shared" si="1"/>
        <v>138.46666666666667</v>
      </c>
      <c r="G14" s="227">
        <v>1700</v>
      </c>
      <c r="H14" s="12"/>
      <c r="I14" s="13">
        <v>1700</v>
      </c>
      <c r="J14" s="12">
        <f t="shared" si="2"/>
        <v>1700</v>
      </c>
      <c r="K14" s="225">
        <f t="shared" si="3"/>
        <v>100</v>
      </c>
      <c r="L14" s="227">
        <v>900</v>
      </c>
      <c r="M14" s="12">
        <v>30</v>
      </c>
      <c r="N14" s="13"/>
      <c r="O14" s="12">
        <f t="shared" si="6"/>
        <v>30</v>
      </c>
      <c r="P14" s="230">
        <f t="shared" si="7"/>
        <v>3.3333333333333335</v>
      </c>
      <c r="Q14" s="224">
        <v>4800</v>
      </c>
      <c r="R14" s="12">
        <v>200</v>
      </c>
      <c r="S14" s="13"/>
      <c r="T14" s="12">
        <f t="shared" si="4"/>
        <v>200</v>
      </c>
      <c r="U14" s="230">
        <f t="shared" si="5"/>
        <v>4.166666666666667</v>
      </c>
      <c r="V14" s="216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21" t="s">
        <v>38</v>
      </c>
      <c r="B15" s="224">
        <v>1597</v>
      </c>
      <c r="C15" s="12">
        <v>927</v>
      </c>
      <c r="D15" s="13">
        <v>2680</v>
      </c>
      <c r="E15" s="12">
        <f t="shared" si="0"/>
        <v>3607</v>
      </c>
      <c r="F15" s="225">
        <f t="shared" si="1"/>
        <v>225.86098935504072</v>
      </c>
      <c r="G15" s="227">
        <v>5200</v>
      </c>
      <c r="H15" s="12">
        <v>2100</v>
      </c>
      <c r="I15" s="13">
        <v>10800</v>
      </c>
      <c r="J15" s="12">
        <v>13500</v>
      </c>
      <c r="K15" s="225">
        <f t="shared" si="3"/>
        <v>259.61538461538464</v>
      </c>
      <c r="L15" s="227">
        <v>2250</v>
      </c>
      <c r="M15" s="12">
        <v>740</v>
      </c>
      <c r="N15" s="13">
        <v>3500</v>
      </c>
      <c r="O15" s="12">
        <v>4780</v>
      </c>
      <c r="P15" s="230">
        <f t="shared" si="7"/>
        <v>212.44444444444446</v>
      </c>
      <c r="Q15" s="224">
        <v>8900</v>
      </c>
      <c r="R15" s="12">
        <v>3760</v>
      </c>
      <c r="S15" s="13"/>
      <c r="T15" s="12">
        <f t="shared" si="4"/>
        <v>3760</v>
      </c>
      <c r="U15" s="230">
        <f t="shared" si="5"/>
        <v>42.247191011235955</v>
      </c>
      <c r="V15" s="216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21" t="s">
        <v>39</v>
      </c>
      <c r="B16" s="224">
        <v>1714</v>
      </c>
      <c r="C16" s="12">
        <v>0</v>
      </c>
      <c r="D16" s="13">
        <v>2100</v>
      </c>
      <c r="E16" s="12">
        <f t="shared" si="0"/>
        <v>2100</v>
      </c>
      <c r="F16" s="225">
        <f t="shared" si="1"/>
        <v>122.52042007001167</v>
      </c>
      <c r="G16" s="227">
        <v>1195</v>
      </c>
      <c r="H16" s="12"/>
      <c r="I16" s="13">
        <v>1305</v>
      </c>
      <c r="J16" s="12">
        <f t="shared" si="2"/>
        <v>1305</v>
      </c>
      <c r="K16" s="225">
        <f t="shared" si="3"/>
        <v>109.2050209205021</v>
      </c>
      <c r="L16" s="227">
        <v>1147</v>
      </c>
      <c r="M16" s="12"/>
      <c r="N16" s="13"/>
      <c r="O16" s="12"/>
      <c r="P16" s="230"/>
      <c r="Q16" s="224">
        <v>980</v>
      </c>
      <c r="R16" s="12"/>
      <c r="S16" s="13"/>
      <c r="T16" s="12"/>
      <c r="U16" s="230"/>
      <c r="V16" s="216">
        <v>1500</v>
      </c>
      <c r="W16" s="12">
        <v>188</v>
      </c>
      <c r="X16" s="13"/>
      <c r="Y16" s="12"/>
      <c r="Z16" s="12"/>
    </row>
    <row r="17" spans="1:26" ht="15.75">
      <c r="A17" s="221" t="s">
        <v>40</v>
      </c>
      <c r="B17" s="224">
        <v>2690</v>
      </c>
      <c r="C17" s="12">
        <v>498.8</v>
      </c>
      <c r="D17" s="13">
        <v>3558</v>
      </c>
      <c r="E17" s="12">
        <f t="shared" si="0"/>
        <v>4056.8</v>
      </c>
      <c r="F17" s="225">
        <f t="shared" si="1"/>
        <v>150.8104089219331</v>
      </c>
      <c r="G17" s="227">
        <v>3780</v>
      </c>
      <c r="H17" s="12">
        <v>1259.7</v>
      </c>
      <c r="I17" s="13">
        <v>6162</v>
      </c>
      <c r="J17" s="12">
        <f t="shared" si="2"/>
        <v>7421.7</v>
      </c>
      <c r="K17" s="225">
        <f t="shared" si="3"/>
        <v>196.34126984126985</v>
      </c>
      <c r="L17" s="227">
        <v>3295</v>
      </c>
      <c r="M17" s="12">
        <v>300.4</v>
      </c>
      <c r="N17" s="13">
        <v>420</v>
      </c>
      <c r="O17" s="12">
        <f t="shared" si="6"/>
        <v>720.4</v>
      </c>
      <c r="P17" s="230">
        <f t="shared" si="7"/>
        <v>21.863429438543246</v>
      </c>
      <c r="Q17" s="224">
        <v>6660</v>
      </c>
      <c r="R17" s="12">
        <v>7950</v>
      </c>
      <c r="S17" s="13">
        <v>593</v>
      </c>
      <c r="T17" s="12">
        <f t="shared" si="4"/>
        <v>8543</v>
      </c>
      <c r="U17" s="230">
        <f t="shared" si="5"/>
        <v>128.27327327327328</v>
      </c>
      <c r="V17" s="216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21" t="s">
        <v>41</v>
      </c>
      <c r="B18" s="224">
        <v>1500</v>
      </c>
      <c r="C18" s="12">
        <v>412</v>
      </c>
      <c r="D18" s="13">
        <v>2485</v>
      </c>
      <c r="E18" s="12">
        <f t="shared" si="0"/>
        <v>2897</v>
      </c>
      <c r="F18" s="225">
        <f t="shared" si="1"/>
        <v>193.13333333333333</v>
      </c>
      <c r="G18" s="227">
        <v>5500</v>
      </c>
      <c r="H18" s="12">
        <v>480</v>
      </c>
      <c r="I18" s="13">
        <v>16155</v>
      </c>
      <c r="J18" s="12">
        <f t="shared" si="2"/>
        <v>16635</v>
      </c>
      <c r="K18" s="225">
        <f t="shared" si="3"/>
        <v>302.45454545454544</v>
      </c>
      <c r="L18" s="227">
        <v>1200</v>
      </c>
      <c r="M18" s="12">
        <v>290</v>
      </c>
      <c r="N18" s="13">
        <v>2506</v>
      </c>
      <c r="O18" s="12">
        <f t="shared" si="6"/>
        <v>2796</v>
      </c>
      <c r="P18" s="230">
        <f t="shared" si="7"/>
        <v>233</v>
      </c>
      <c r="Q18" s="224">
        <v>6900</v>
      </c>
      <c r="R18" s="12">
        <v>904</v>
      </c>
      <c r="S18" s="13">
        <v>1020</v>
      </c>
      <c r="T18" s="12">
        <f t="shared" si="4"/>
        <v>1924</v>
      </c>
      <c r="U18" s="230">
        <f t="shared" si="5"/>
        <v>27.884057971014492</v>
      </c>
      <c r="V18" s="216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21" t="s">
        <v>42</v>
      </c>
      <c r="B19" s="224">
        <v>2375</v>
      </c>
      <c r="C19" s="12">
        <v>310</v>
      </c>
      <c r="D19" s="13">
        <v>3196</v>
      </c>
      <c r="E19" s="12">
        <f t="shared" si="0"/>
        <v>3506</v>
      </c>
      <c r="F19" s="225">
        <f t="shared" si="1"/>
        <v>147.62105263157895</v>
      </c>
      <c r="G19" s="227">
        <v>5500</v>
      </c>
      <c r="H19" s="12">
        <v>450</v>
      </c>
      <c r="I19" s="13">
        <v>6562</v>
      </c>
      <c r="J19" s="12">
        <f t="shared" si="2"/>
        <v>7012</v>
      </c>
      <c r="K19" s="225">
        <f t="shared" si="3"/>
        <v>127.49090909090908</v>
      </c>
      <c r="L19" s="227">
        <v>2900</v>
      </c>
      <c r="M19" s="12">
        <v>130</v>
      </c>
      <c r="N19" s="13">
        <v>2150</v>
      </c>
      <c r="O19" s="12">
        <f t="shared" si="6"/>
        <v>2280</v>
      </c>
      <c r="P19" s="230">
        <f t="shared" si="7"/>
        <v>78.62068965517241</v>
      </c>
      <c r="Q19" s="224">
        <v>2300</v>
      </c>
      <c r="R19" s="12">
        <v>350</v>
      </c>
      <c r="S19" s="13"/>
      <c r="T19" s="12">
        <f t="shared" si="4"/>
        <v>350</v>
      </c>
      <c r="U19" s="230">
        <f t="shared" si="5"/>
        <v>15.217391304347826</v>
      </c>
      <c r="V19" s="216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20" t="s">
        <v>43</v>
      </c>
      <c r="B20" s="224">
        <v>2855</v>
      </c>
      <c r="C20" s="12">
        <v>47.5</v>
      </c>
      <c r="D20" s="13">
        <v>3490</v>
      </c>
      <c r="E20" s="12">
        <f t="shared" si="0"/>
        <v>3537.5</v>
      </c>
      <c r="F20" s="225">
        <f t="shared" si="1"/>
        <v>123.90542907180385</v>
      </c>
      <c r="G20" s="227">
        <v>4790</v>
      </c>
      <c r="H20" s="12">
        <v>1243</v>
      </c>
      <c r="I20" s="13">
        <v>6200</v>
      </c>
      <c r="J20" s="12">
        <f t="shared" si="2"/>
        <v>7443</v>
      </c>
      <c r="K20" s="225">
        <f t="shared" si="3"/>
        <v>155.38622129436325</v>
      </c>
      <c r="L20" s="227">
        <v>2050</v>
      </c>
      <c r="M20" s="12">
        <v>214</v>
      </c>
      <c r="N20" s="13">
        <v>460</v>
      </c>
      <c r="O20" s="12">
        <f t="shared" si="6"/>
        <v>674</v>
      </c>
      <c r="P20" s="230">
        <f t="shared" si="7"/>
        <v>32.8780487804878</v>
      </c>
      <c r="Q20" s="224">
        <v>6465</v>
      </c>
      <c r="R20" s="12">
        <v>2028</v>
      </c>
      <c r="S20" s="13"/>
      <c r="T20" s="12">
        <f t="shared" si="4"/>
        <v>2028</v>
      </c>
      <c r="U20" s="230">
        <f t="shared" si="5"/>
        <v>31.36890951276102</v>
      </c>
      <c r="V20" s="216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20" t="s">
        <v>44</v>
      </c>
      <c r="B21" s="224">
        <v>1220</v>
      </c>
      <c r="C21" s="12">
        <v>108</v>
      </c>
      <c r="D21" s="13">
        <v>2095</v>
      </c>
      <c r="E21" s="12">
        <f t="shared" si="0"/>
        <v>2203</v>
      </c>
      <c r="F21" s="225">
        <f t="shared" si="1"/>
        <v>180.5737704918033</v>
      </c>
      <c r="G21" s="227">
        <v>13490</v>
      </c>
      <c r="H21" s="12">
        <v>3074</v>
      </c>
      <c r="I21" s="13">
        <v>15121</v>
      </c>
      <c r="J21" s="12">
        <f t="shared" si="2"/>
        <v>18195</v>
      </c>
      <c r="K21" s="225">
        <f t="shared" si="3"/>
        <v>134.87768717568568</v>
      </c>
      <c r="L21" s="227">
        <v>2200</v>
      </c>
      <c r="M21" s="12">
        <v>164</v>
      </c>
      <c r="N21" s="13">
        <v>950</v>
      </c>
      <c r="O21" s="12">
        <f t="shared" si="6"/>
        <v>1114</v>
      </c>
      <c r="P21" s="230">
        <f t="shared" si="7"/>
        <v>50.63636363636363</v>
      </c>
      <c r="Q21" s="224">
        <v>14700</v>
      </c>
      <c r="R21" s="12">
        <v>6669</v>
      </c>
      <c r="S21" s="13"/>
      <c r="T21" s="12">
        <f t="shared" si="4"/>
        <v>6669</v>
      </c>
      <c r="U21" s="230">
        <f t="shared" si="5"/>
        <v>45.36734693877551</v>
      </c>
      <c r="V21" s="216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21" t="s">
        <v>45</v>
      </c>
      <c r="B22" s="224">
        <v>2300</v>
      </c>
      <c r="C22" s="12"/>
      <c r="D22" s="13">
        <v>3179</v>
      </c>
      <c r="E22" s="12">
        <f t="shared" si="0"/>
        <v>3179</v>
      </c>
      <c r="F22" s="225">
        <f t="shared" si="1"/>
        <v>138.2173913043478</v>
      </c>
      <c r="G22" s="228"/>
      <c r="H22" s="12"/>
      <c r="I22" s="13"/>
      <c r="J22" s="12"/>
      <c r="K22" s="225"/>
      <c r="L22" s="227">
        <v>1200</v>
      </c>
      <c r="M22" s="12"/>
      <c r="N22" s="13"/>
      <c r="O22" s="12"/>
      <c r="P22" s="230"/>
      <c r="Q22" s="224"/>
      <c r="R22" s="12"/>
      <c r="S22" s="13"/>
      <c r="T22" s="12"/>
      <c r="U22" s="230"/>
      <c r="V22" s="216">
        <v>9700</v>
      </c>
      <c r="W22" s="12">
        <v>0</v>
      </c>
      <c r="X22" s="13"/>
      <c r="Y22" s="12"/>
      <c r="Z22" s="12"/>
    </row>
    <row r="23" spans="1:26" ht="15.75">
      <c r="A23" s="221" t="s">
        <v>46</v>
      </c>
      <c r="B23" s="224">
        <v>1932</v>
      </c>
      <c r="C23" s="12">
        <v>687.9</v>
      </c>
      <c r="D23" s="13">
        <v>3362</v>
      </c>
      <c r="E23" s="12">
        <f t="shared" si="0"/>
        <v>4049.9</v>
      </c>
      <c r="F23" s="225">
        <f t="shared" si="1"/>
        <v>209.62215320910974</v>
      </c>
      <c r="G23" s="227">
        <v>4041</v>
      </c>
      <c r="H23" s="12">
        <v>3799.5</v>
      </c>
      <c r="I23" s="13">
        <v>11782</v>
      </c>
      <c r="J23" s="12">
        <f t="shared" si="2"/>
        <v>15581.5</v>
      </c>
      <c r="K23" s="225">
        <f>(J23*100)/G23</f>
        <v>385.5852511754516</v>
      </c>
      <c r="L23" s="227">
        <v>1270</v>
      </c>
      <c r="M23" s="12">
        <v>225.8</v>
      </c>
      <c r="N23" s="13">
        <v>462</v>
      </c>
      <c r="O23" s="12">
        <f t="shared" si="6"/>
        <v>687.8</v>
      </c>
      <c r="P23" s="230">
        <f t="shared" si="7"/>
        <v>54.15748031496063</v>
      </c>
      <c r="Q23" s="224">
        <v>13300</v>
      </c>
      <c r="R23" s="12">
        <v>8881.4</v>
      </c>
      <c r="S23" s="13"/>
      <c r="T23" s="12">
        <f t="shared" si="4"/>
        <v>8881.4</v>
      </c>
      <c r="U23" s="230">
        <f t="shared" si="5"/>
        <v>66.77744360902255</v>
      </c>
      <c r="V23" s="216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21" t="s">
        <v>47</v>
      </c>
      <c r="B24" s="224">
        <v>2000</v>
      </c>
      <c r="C24" s="12"/>
      <c r="D24" s="14">
        <v>2900</v>
      </c>
      <c r="E24" s="12">
        <f t="shared" si="0"/>
        <v>2900</v>
      </c>
      <c r="F24" s="225">
        <f t="shared" si="1"/>
        <v>145</v>
      </c>
      <c r="G24" s="227">
        <v>2428</v>
      </c>
      <c r="H24" s="12"/>
      <c r="I24" s="14">
        <v>6656</v>
      </c>
      <c r="J24" s="12">
        <f t="shared" si="2"/>
        <v>6656</v>
      </c>
      <c r="K24" s="225">
        <f>(J24*100)/G24</f>
        <v>274.13509060955516</v>
      </c>
      <c r="L24" s="227">
        <v>2065</v>
      </c>
      <c r="M24" s="12"/>
      <c r="N24" s="13"/>
      <c r="O24" s="12"/>
      <c r="P24" s="230"/>
      <c r="Q24" s="224">
        <v>5600</v>
      </c>
      <c r="R24" s="12"/>
      <c r="S24" s="13"/>
      <c r="T24" s="12"/>
      <c r="U24" s="230"/>
      <c r="V24" s="216">
        <v>1430</v>
      </c>
      <c r="W24" s="12">
        <v>0</v>
      </c>
      <c r="X24" s="13"/>
      <c r="Y24" s="12"/>
      <c r="Z24" s="12"/>
    </row>
    <row r="25" spans="1:26" ht="16.5" thickBot="1">
      <c r="A25" s="235" t="s">
        <v>48</v>
      </c>
      <c r="B25" s="236">
        <v>8545</v>
      </c>
      <c r="C25" s="238">
        <v>383</v>
      </c>
      <c r="D25" s="237">
        <v>8600</v>
      </c>
      <c r="E25" s="238">
        <f t="shared" si="0"/>
        <v>8983</v>
      </c>
      <c r="F25" s="239">
        <f t="shared" si="1"/>
        <v>105.12580456407255</v>
      </c>
      <c r="G25" s="240">
        <v>14526</v>
      </c>
      <c r="H25" s="238">
        <v>6714</v>
      </c>
      <c r="I25" s="237">
        <v>38400</v>
      </c>
      <c r="J25" s="238">
        <f t="shared" si="2"/>
        <v>45114</v>
      </c>
      <c r="K25" s="239">
        <f>(J25*100)/G25</f>
        <v>310.5741429161504</v>
      </c>
      <c r="L25" s="240">
        <v>10254</v>
      </c>
      <c r="M25" s="238">
        <v>1036</v>
      </c>
      <c r="N25" s="237"/>
      <c r="O25" s="238">
        <f t="shared" si="6"/>
        <v>1036</v>
      </c>
      <c r="P25" s="241">
        <f t="shared" si="7"/>
        <v>10.103374292958845</v>
      </c>
      <c r="Q25" s="236">
        <v>47000</v>
      </c>
      <c r="R25" s="238">
        <v>11244</v>
      </c>
      <c r="S25" s="237"/>
      <c r="T25" s="238">
        <f t="shared" si="4"/>
        <v>11244</v>
      </c>
      <c r="U25" s="241">
        <f t="shared" si="5"/>
        <v>23.92340425531915</v>
      </c>
      <c r="V25" s="216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42" t="s">
        <v>49</v>
      </c>
      <c r="B26" s="243">
        <f>SUM(B5:B25)</f>
        <v>45829</v>
      </c>
      <c r="C26" s="244">
        <f>SUM(C5:C25)</f>
        <v>6560.7</v>
      </c>
      <c r="D26" s="244">
        <f>SUM(D5:D25)</f>
        <v>64153</v>
      </c>
      <c r="E26" s="244">
        <f>C26+D26</f>
        <v>70713.7</v>
      </c>
      <c r="F26" s="245">
        <f>(E26*100)/B26</f>
        <v>154.2990246350564</v>
      </c>
      <c r="G26" s="243">
        <f>SUM(G5:G25)</f>
        <v>86553</v>
      </c>
      <c r="H26" s="244">
        <f>SUM(H5:H25)</f>
        <v>29312.6</v>
      </c>
      <c r="I26" s="244">
        <f>SUM(I5:I25)</f>
        <v>154361</v>
      </c>
      <c r="J26" s="244">
        <f t="shared" si="2"/>
        <v>183673.6</v>
      </c>
      <c r="K26" s="245">
        <f>(J26*100)/G26</f>
        <v>212.2093977100736</v>
      </c>
      <c r="L26" s="243">
        <f>SUM(L5:L25)</f>
        <v>44001</v>
      </c>
      <c r="M26" s="244">
        <f>SUM(M5:M25)</f>
        <v>6347.2</v>
      </c>
      <c r="N26" s="244">
        <f>SUM(N5:N25)</f>
        <v>16938</v>
      </c>
      <c r="O26" s="244">
        <f t="shared" si="6"/>
        <v>23285.2</v>
      </c>
      <c r="P26" s="245">
        <f>(O26*100)/L26</f>
        <v>52.91970637030977</v>
      </c>
      <c r="Q26" s="243">
        <f>SUM(Q5:Q25)</f>
        <v>191444</v>
      </c>
      <c r="R26" s="244">
        <f>SUM(R5:R25)</f>
        <v>60420.4</v>
      </c>
      <c r="S26" s="244">
        <f>SUM(S5:S25)</f>
        <v>7226</v>
      </c>
      <c r="T26" s="244">
        <f t="shared" si="4"/>
        <v>67646.4</v>
      </c>
      <c r="U26" s="246">
        <f>(T26*100)/Q26</f>
        <v>35.33482376047303</v>
      </c>
      <c r="V26" s="217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47" t="s">
        <v>50</v>
      </c>
      <c r="B27" s="248">
        <v>44327</v>
      </c>
      <c r="C27" s="249">
        <v>3460</v>
      </c>
      <c r="D27" s="249">
        <v>61863</v>
      </c>
      <c r="E27" s="249">
        <v>65323</v>
      </c>
      <c r="F27" s="250">
        <v>147.36616509125363</v>
      </c>
      <c r="G27" s="248">
        <v>99866</v>
      </c>
      <c r="H27" s="249">
        <v>20008</v>
      </c>
      <c r="I27" s="249">
        <v>125081</v>
      </c>
      <c r="J27" s="249">
        <v>145089</v>
      </c>
      <c r="K27" s="251">
        <v>145.28368013137603</v>
      </c>
      <c r="L27" s="248">
        <v>46551</v>
      </c>
      <c r="M27" s="249">
        <v>4898</v>
      </c>
      <c r="N27" s="252">
        <v>33331</v>
      </c>
      <c r="O27" s="249">
        <v>38229</v>
      </c>
      <c r="P27" s="253">
        <v>82.122833021847</v>
      </c>
      <c r="Q27" s="248">
        <v>188237</v>
      </c>
      <c r="R27" s="249">
        <v>78468</v>
      </c>
      <c r="S27" s="252">
        <v>45342</v>
      </c>
      <c r="T27" s="249">
        <v>119610</v>
      </c>
      <c r="U27" s="250">
        <v>63.542236648480376</v>
      </c>
      <c r="V27" s="218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77"/>
      <c r="B1" s="478" t="s">
        <v>106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>
        <v>42982</v>
      </c>
      <c r="P1" s="480"/>
    </row>
    <row r="2" spans="1:16" ht="16.5" thickBot="1">
      <c r="A2" s="477" t="s">
        <v>107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2"/>
      <c r="P2" s="482"/>
    </row>
    <row r="3" spans="1:16" ht="15.75" thickBot="1">
      <c r="A3" s="483" t="s">
        <v>108</v>
      </c>
      <c r="B3" s="484" t="s">
        <v>109</v>
      </c>
      <c r="C3" s="485"/>
      <c r="D3" s="486"/>
      <c r="E3" s="487" t="s">
        <v>110</v>
      </c>
      <c r="F3" s="488"/>
      <c r="G3" s="488"/>
      <c r="H3" s="488"/>
      <c r="I3" s="488"/>
      <c r="J3" s="489"/>
      <c r="K3" s="490" t="s">
        <v>111</v>
      </c>
      <c r="L3" s="491"/>
      <c r="M3" s="492" t="s">
        <v>112</v>
      </c>
      <c r="N3" s="493"/>
      <c r="O3" s="493"/>
      <c r="P3" s="494"/>
    </row>
    <row r="4" spans="1:16" ht="15.75" thickBot="1">
      <c r="A4" s="495"/>
      <c r="B4" s="496" t="s">
        <v>113</v>
      </c>
      <c r="C4" s="497" t="s">
        <v>114</v>
      </c>
      <c r="D4" s="498"/>
      <c r="E4" s="499"/>
      <c r="F4" s="500"/>
      <c r="G4" s="500"/>
      <c r="H4" s="500"/>
      <c r="I4" s="500"/>
      <c r="J4" s="501"/>
      <c r="K4" s="484" t="s">
        <v>115</v>
      </c>
      <c r="L4" s="486"/>
      <c r="M4" s="502" t="s">
        <v>116</v>
      </c>
      <c r="N4" s="503"/>
      <c r="O4" s="503" t="s">
        <v>117</v>
      </c>
      <c r="P4" s="504"/>
    </row>
    <row r="5" spans="1:16" ht="15.75" thickBot="1">
      <c r="A5" s="495"/>
      <c r="B5" s="496"/>
      <c r="C5" s="505" t="s">
        <v>118</v>
      </c>
      <c r="D5" s="506"/>
      <c r="E5" s="507" t="s">
        <v>119</v>
      </c>
      <c r="F5" s="508"/>
      <c r="G5" s="509" t="s">
        <v>120</v>
      </c>
      <c r="H5" s="510"/>
      <c r="I5" s="509" t="s">
        <v>121</v>
      </c>
      <c r="J5" s="511"/>
      <c r="K5" s="512" t="s">
        <v>122</v>
      </c>
      <c r="L5" s="513"/>
      <c r="M5" s="514" t="s">
        <v>120</v>
      </c>
      <c r="N5" s="515"/>
      <c r="O5" s="515" t="s">
        <v>120</v>
      </c>
      <c r="P5" s="513"/>
    </row>
    <row r="6" spans="1:16" ht="15.75" thickBot="1">
      <c r="A6" s="516"/>
      <c r="B6" s="516"/>
      <c r="C6" s="517" t="s">
        <v>123</v>
      </c>
      <c r="D6" s="518" t="s">
        <v>127</v>
      </c>
      <c r="E6" s="519" t="s">
        <v>124</v>
      </c>
      <c r="F6" s="520" t="s">
        <v>125</v>
      </c>
      <c r="G6" s="519" t="s">
        <v>124</v>
      </c>
      <c r="H6" s="520" t="s">
        <v>125</v>
      </c>
      <c r="I6" s="519" t="s">
        <v>124</v>
      </c>
      <c r="J6" s="521" t="s">
        <v>125</v>
      </c>
      <c r="K6" s="519" t="s">
        <v>124</v>
      </c>
      <c r="L6" s="520" t="s">
        <v>125</v>
      </c>
      <c r="M6" s="519" t="s">
        <v>124</v>
      </c>
      <c r="N6" s="520" t="s">
        <v>125</v>
      </c>
      <c r="O6" s="522" t="s">
        <v>124</v>
      </c>
      <c r="P6" s="520" t="s">
        <v>125</v>
      </c>
    </row>
    <row r="7" spans="1:16" ht="14.25" customHeight="1">
      <c r="A7" s="523" t="s">
        <v>28</v>
      </c>
      <c r="B7" s="524">
        <v>56</v>
      </c>
      <c r="C7" s="525">
        <v>56</v>
      </c>
      <c r="D7" s="526">
        <v>56</v>
      </c>
      <c r="E7" s="527">
        <v>41.50344827586204</v>
      </c>
      <c r="F7" s="528">
        <v>44.4</v>
      </c>
      <c r="G7" s="527">
        <v>0.4</v>
      </c>
      <c r="H7" s="528">
        <v>0.4</v>
      </c>
      <c r="I7" s="527">
        <v>0.3</v>
      </c>
      <c r="J7" s="529">
        <v>0.3</v>
      </c>
      <c r="K7" s="530">
        <f aca="true" t="shared" si="0" ref="K7:K28">G7/D7*1000</f>
        <v>7.142857142857143</v>
      </c>
      <c r="L7" s="531">
        <v>7.142857142857143</v>
      </c>
      <c r="M7" s="532">
        <v>86.07000000000001</v>
      </c>
      <c r="N7" s="533">
        <v>6.5</v>
      </c>
      <c r="O7" s="534">
        <v>0.5</v>
      </c>
      <c r="P7" s="535">
        <v>0.5</v>
      </c>
    </row>
    <row r="8" spans="1:16" ht="15">
      <c r="A8" s="536" t="s">
        <v>88</v>
      </c>
      <c r="B8" s="537">
        <v>1181</v>
      </c>
      <c r="C8" s="538">
        <v>1234</v>
      </c>
      <c r="D8" s="539">
        <v>1234</v>
      </c>
      <c r="E8" s="540">
        <v>1411.7034482758625</v>
      </c>
      <c r="F8" s="541">
        <v>1174.2</v>
      </c>
      <c r="G8" s="540">
        <v>13.7</v>
      </c>
      <c r="H8" s="541">
        <v>13.2</v>
      </c>
      <c r="I8" s="540">
        <v>12.6</v>
      </c>
      <c r="J8" s="542">
        <v>11.6</v>
      </c>
      <c r="K8" s="543">
        <f t="shared" si="0"/>
        <v>11.102106969205835</v>
      </c>
      <c r="L8" s="544">
        <v>11.881188118811881</v>
      </c>
      <c r="M8" s="545">
        <v>638</v>
      </c>
      <c r="N8" s="546">
        <v>465</v>
      </c>
      <c r="O8" s="547">
        <v>3</v>
      </c>
      <c r="P8" s="548">
        <v>3</v>
      </c>
    </row>
    <row r="9" spans="1:16" ht="15">
      <c r="A9" s="536" t="s">
        <v>89</v>
      </c>
      <c r="B9" s="537">
        <v>1130</v>
      </c>
      <c r="C9" s="538">
        <v>1130</v>
      </c>
      <c r="D9" s="539">
        <v>1130</v>
      </c>
      <c r="E9" s="540">
        <v>2666.35172413793</v>
      </c>
      <c r="F9" s="541">
        <v>1277.1</v>
      </c>
      <c r="G9" s="540">
        <v>14.5</v>
      </c>
      <c r="H9" s="541">
        <v>12.9</v>
      </c>
      <c r="I9" s="540">
        <v>13.4</v>
      </c>
      <c r="J9" s="542">
        <v>11.3</v>
      </c>
      <c r="K9" s="543">
        <f t="shared" si="0"/>
        <v>12.831858407079645</v>
      </c>
      <c r="L9" s="544">
        <v>11.22715404699739</v>
      </c>
      <c r="M9" s="545">
        <v>1129</v>
      </c>
      <c r="N9" s="546">
        <v>576</v>
      </c>
      <c r="O9" s="547">
        <v>4.5</v>
      </c>
      <c r="P9" s="548">
        <v>4</v>
      </c>
    </row>
    <row r="10" spans="1:16" ht="15">
      <c r="A10" s="536" t="s">
        <v>31</v>
      </c>
      <c r="B10" s="537">
        <v>353</v>
      </c>
      <c r="C10" s="538">
        <v>377</v>
      </c>
      <c r="D10" s="539">
        <v>377</v>
      </c>
      <c r="E10" s="540">
        <v>444.9310344827585</v>
      </c>
      <c r="F10" s="541">
        <v>319.2</v>
      </c>
      <c r="G10" s="540">
        <v>3.6</v>
      </c>
      <c r="H10" s="541">
        <v>3.1</v>
      </c>
      <c r="I10" s="540">
        <v>3.5</v>
      </c>
      <c r="J10" s="542">
        <v>3</v>
      </c>
      <c r="K10" s="543">
        <f t="shared" si="0"/>
        <v>9.549071618037136</v>
      </c>
      <c r="L10" s="544">
        <v>9.30930930930931</v>
      </c>
      <c r="M10" s="545">
        <v>684.5</v>
      </c>
      <c r="N10" s="546">
        <v>635.5</v>
      </c>
      <c r="O10" s="547">
        <v>3.5</v>
      </c>
      <c r="P10" s="548">
        <v>4</v>
      </c>
    </row>
    <row r="11" spans="1:16" ht="15">
      <c r="A11" s="536" t="s">
        <v>32</v>
      </c>
      <c r="B11" s="537">
        <v>690</v>
      </c>
      <c r="C11" s="538">
        <v>690</v>
      </c>
      <c r="D11" s="539">
        <v>690</v>
      </c>
      <c r="E11" s="540">
        <v>1271.1310344827584</v>
      </c>
      <c r="F11" s="541">
        <v>852.1</v>
      </c>
      <c r="G11" s="540">
        <v>8.7</v>
      </c>
      <c r="H11" s="541">
        <v>8.9</v>
      </c>
      <c r="I11" s="540">
        <v>7.6</v>
      </c>
      <c r="J11" s="542">
        <v>7.8</v>
      </c>
      <c r="K11" s="543">
        <f t="shared" si="0"/>
        <v>12.608695652173912</v>
      </c>
      <c r="L11" s="544">
        <v>12.898550724637682</v>
      </c>
      <c r="M11" s="545">
        <v>1601</v>
      </c>
      <c r="N11" s="546">
        <v>815</v>
      </c>
      <c r="O11" s="547">
        <v>6</v>
      </c>
      <c r="P11" s="548">
        <v>10.5</v>
      </c>
    </row>
    <row r="12" spans="1:16" ht="15">
      <c r="A12" s="536" t="s">
        <v>33</v>
      </c>
      <c r="B12" s="537">
        <v>467</v>
      </c>
      <c r="C12" s="538">
        <v>476</v>
      </c>
      <c r="D12" s="539">
        <v>476</v>
      </c>
      <c r="E12" s="540">
        <v>837.2206896551724</v>
      </c>
      <c r="F12" s="541">
        <v>786.9</v>
      </c>
      <c r="G12" s="540">
        <v>8.8</v>
      </c>
      <c r="H12" s="541">
        <v>8.1</v>
      </c>
      <c r="I12" s="540">
        <v>8.7</v>
      </c>
      <c r="J12" s="542">
        <v>7.9</v>
      </c>
      <c r="K12" s="543">
        <f t="shared" si="0"/>
        <v>18.487394957983195</v>
      </c>
      <c r="L12" s="544">
        <v>17.344753747323338</v>
      </c>
      <c r="M12" s="545">
        <v>2111.4</v>
      </c>
      <c r="N12" s="546">
        <v>941.4</v>
      </c>
      <c r="O12" s="547">
        <v>10</v>
      </c>
      <c r="P12" s="548">
        <v>10.3</v>
      </c>
    </row>
    <row r="13" spans="1:16" ht="15">
      <c r="A13" s="536" t="s">
        <v>34</v>
      </c>
      <c r="B13" s="537">
        <v>857</v>
      </c>
      <c r="C13" s="538">
        <v>857</v>
      </c>
      <c r="D13" s="539">
        <v>857</v>
      </c>
      <c r="E13" s="540">
        <v>1712</v>
      </c>
      <c r="F13" s="541">
        <v>1762</v>
      </c>
      <c r="G13" s="540">
        <v>11.5</v>
      </c>
      <c r="H13" s="541">
        <v>19.5</v>
      </c>
      <c r="I13" s="540">
        <v>9.1</v>
      </c>
      <c r="J13" s="542">
        <v>16.6</v>
      </c>
      <c r="K13" s="543">
        <f t="shared" si="0"/>
        <v>13.418903150525088</v>
      </c>
      <c r="L13" s="544">
        <v>14.130434782608695</v>
      </c>
      <c r="M13" s="545">
        <v>570</v>
      </c>
      <c r="N13" s="546">
        <v>448</v>
      </c>
      <c r="O13" s="547">
        <v>3</v>
      </c>
      <c r="P13" s="548">
        <v>3</v>
      </c>
    </row>
    <row r="14" spans="1:16" ht="15">
      <c r="A14" s="536" t="s">
        <v>35</v>
      </c>
      <c r="B14" s="537">
        <v>2742</v>
      </c>
      <c r="C14" s="538">
        <v>2742</v>
      </c>
      <c r="D14" s="539">
        <v>2742</v>
      </c>
      <c r="E14" s="540">
        <v>4443.917241379311</v>
      </c>
      <c r="F14" s="541">
        <v>3727.8</v>
      </c>
      <c r="G14" s="540">
        <v>30</v>
      </c>
      <c r="H14" s="541">
        <v>37.8</v>
      </c>
      <c r="I14" s="540">
        <v>28.9</v>
      </c>
      <c r="J14" s="542">
        <v>33.8</v>
      </c>
      <c r="K14" s="543">
        <f t="shared" si="0"/>
        <v>10.940919037199125</v>
      </c>
      <c r="L14" s="544">
        <v>13.785557986870897</v>
      </c>
      <c r="M14" s="545">
        <v>2351.8199999999997</v>
      </c>
      <c r="N14" s="546">
        <v>1824</v>
      </c>
      <c r="O14" s="547">
        <v>27</v>
      </c>
      <c r="P14" s="548">
        <v>27</v>
      </c>
    </row>
    <row r="15" spans="1:16" ht="15">
      <c r="A15" s="536" t="s">
        <v>36</v>
      </c>
      <c r="B15" s="537">
        <v>709</v>
      </c>
      <c r="C15" s="538">
        <v>700</v>
      </c>
      <c r="D15" s="539">
        <v>700</v>
      </c>
      <c r="E15" s="540">
        <v>1131</v>
      </c>
      <c r="F15" s="541">
        <v>1036.1</v>
      </c>
      <c r="G15" s="540">
        <v>7.4</v>
      </c>
      <c r="H15" s="541">
        <v>7.8</v>
      </c>
      <c r="I15" s="540">
        <v>7</v>
      </c>
      <c r="J15" s="542">
        <v>7.3</v>
      </c>
      <c r="K15" s="543">
        <f t="shared" si="0"/>
        <v>10.571428571428571</v>
      </c>
      <c r="L15" s="544">
        <v>11.04815864022663</v>
      </c>
      <c r="M15" s="545">
        <v>54</v>
      </c>
      <c r="N15" s="546">
        <v>47.6</v>
      </c>
      <c r="O15" s="547">
        <v>0.3</v>
      </c>
      <c r="P15" s="548">
        <v>0.3</v>
      </c>
    </row>
    <row r="16" spans="1:16" ht="15.75" customHeight="1">
      <c r="A16" s="536" t="s">
        <v>37</v>
      </c>
      <c r="B16" s="537">
        <v>600</v>
      </c>
      <c r="C16" s="538">
        <v>639</v>
      </c>
      <c r="D16" s="539">
        <v>639</v>
      </c>
      <c r="E16" s="540">
        <v>1030.9034482758623</v>
      </c>
      <c r="F16" s="541">
        <v>983.7</v>
      </c>
      <c r="G16" s="540">
        <v>9.7</v>
      </c>
      <c r="H16" s="541">
        <v>8.6</v>
      </c>
      <c r="I16" s="540">
        <v>8.2</v>
      </c>
      <c r="J16" s="542">
        <v>7.9</v>
      </c>
      <c r="K16" s="543">
        <f t="shared" si="0"/>
        <v>15.17996870109546</v>
      </c>
      <c r="L16" s="544">
        <v>14.429530201342281</v>
      </c>
      <c r="M16" s="545">
        <v>3100</v>
      </c>
      <c r="N16" s="546">
        <v>1432</v>
      </c>
      <c r="O16" s="547">
        <v>15</v>
      </c>
      <c r="P16" s="548">
        <v>15</v>
      </c>
    </row>
    <row r="17" spans="1:16" ht="15">
      <c r="A17" s="536" t="s">
        <v>38</v>
      </c>
      <c r="B17" s="537">
        <v>970</v>
      </c>
      <c r="C17" s="538">
        <v>980</v>
      </c>
      <c r="D17" s="539">
        <v>980</v>
      </c>
      <c r="E17" s="540">
        <v>2042.9310344827584</v>
      </c>
      <c r="F17" s="541">
        <v>1618.8</v>
      </c>
      <c r="G17" s="540">
        <v>16.1</v>
      </c>
      <c r="H17" s="541">
        <v>17.1</v>
      </c>
      <c r="I17" s="540">
        <v>14.1</v>
      </c>
      <c r="J17" s="542">
        <v>16.9</v>
      </c>
      <c r="K17" s="543">
        <f t="shared" si="0"/>
        <v>16.42857142857143</v>
      </c>
      <c r="L17" s="544">
        <v>18.000000000000004</v>
      </c>
      <c r="M17" s="545">
        <v>507.7</v>
      </c>
      <c r="N17" s="546">
        <v>990</v>
      </c>
      <c r="O17" s="547">
        <v>5</v>
      </c>
      <c r="P17" s="548">
        <v>5</v>
      </c>
    </row>
    <row r="18" spans="1:16" ht="15">
      <c r="A18" s="536" t="s">
        <v>39</v>
      </c>
      <c r="B18" s="537">
        <v>473</v>
      </c>
      <c r="C18" s="538">
        <v>521</v>
      </c>
      <c r="D18" s="539">
        <v>521</v>
      </c>
      <c r="E18" s="540">
        <v>1146.6</v>
      </c>
      <c r="F18" s="541">
        <v>504.6</v>
      </c>
      <c r="G18" s="540">
        <v>4.4</v>
      </c>
      <c r="H18" s="541">
        <v>4.2</v>
      </c>
      <c r="I18" s="540">
        <v>3.1</v>
      </c>
      <c r="J18" s="542">
        <v>2.9</v>
      </c>
      <c r="K18" s="543">
        <f t="shared" si="0"/>
        <v>8.445297504798464</v>
      </c>
      <c r="L18" s="544">
        <v>10.99476439790576</v>
      </c>
      <c r="M18" s="545">
        <v>2603.8</v>
      </c>
      <c r="N18" s="546">
        <v>986.9</v>
      </c>
      <c r="O18" s="547">
        <v>9</v>
      </c>
      <c r="P18" s="548">
        <v>11</v>
      </c>
    </row>
    <row r="19" spans="1:16" ht="15">
      <c r="A19" s="536" t="s">
        <v>90</v>
      </c>
      <c r="B19" s="537">
        <v>1325</v>
      </c>
      <c r="C19" s="538">
        <v>1270</v>
      </c>
      <c r="D19" s="539">
        <v>1270</v>
      </c>
      <c r="E19" s="540">
        <v>1437.34482758621</v>
      </c>
      <c r="F19" s="541">
        <v>1469.7</v>
      </c>
      <c r="G19" s="540">
        <v>11.6</v>
      </c>
      <c r="H19" s="541">
        <v>15.7</v>
      </c>
      <c r="I19" s="540">
        <v>11.8</v>
      </c>
      <c r="J19" s="542">
        <v>14.6</v>
      </c>
      <c r="K19" s="543">
        <f t="shared" si="0"/>
        <v>9.133858267716535</v>
      </c>
      <c r="L19" s="544">
        <v>11.34393063583815</v>
      </c>
      <c r="M19" s="545">
        <v>980</v>
      </c>
      <c r="N19" s="546">
        <v>495</v>
      </c>
      <c r="O19" s="547">
        <v>5</v>
      </c>
      <c r="P19" s="548">
        <v>5</v>
      </c>
    </row>
    <row r="20" spans="1:16" ht="15">
      <c r="A20" s="536" t="s">
        <v>41</v>
      </c>
      <c r="B20" s="537">
        <v>1284</v>
      </c>
      <c r="C20" s="538">
        <v>1285</v>
      </c>
      <c r="D20" s="539">
        <v>1285</v>
      </c>
      <c r="E20" s="540">
        <v>2099.10689655172</v>
      </c>
      <c r="F20" s="541">
        <v>1803</v>
      </c>
      <c r="G20" s="540">
        <v>14.7</v>
      </c>
      <c r="H20" s="541">
        <v>13.7</v>
      </c>
      <c r="I20" s="540">
        <v>13.3</v>
      </c>
      <c r="J20" s="542">
        <v>12.3</v>
      </c>
      <c r="K20" s="543">
        <f t="shared" si="0"/>
        <v>11.439688715953308</v>
      </c>
      <c r="L20" s="544">
        <v>10.8</v>
      </c>
      <c r="M20" s="545">
        <v>240.2</v>
      </c>
      <c r="N20" s="546">
        <v>219.8</v>
      </c>
      <c r="O20" s="547">
        <v>1.2</v>
      </c>
      <c r="P20" s="548">
        <v>1.2</v>
      </c>
    </row>
    <row r="21" spans="1:16" ht="14.25" customHeight="1">
      <c r="A21" s="536" t="s">
        <v>42</v>
      </c>
      <c r="B21" s="537">
        <v>970</v>
      </c>
      <c r="C21" s="538">
        <v>599</v>
      </c>
      <c r="D21" s="539">
        <v>599</v>
      </c>
      <c r="E21" s="540">
        <v>574.7172413793104</v>
      </c>
      <c r="F21" s="541">
        <v>650.4</v>
      </c>
      <c r="G21" s="540">
        <v>5.4</v>
      </c>
      <c r="H21" s="541">
        <v>8.1</v>
      </c>
      <c r="I21" s="540">
        <v>4.8</v>
      </c>
      <c r="J21" s="542">
        <v>7.4</v>
      </c>
      <c r="K21" s="543">
        <v>9.1</v>
      </c>
      <c r="L21" s="544">
        <v>8.367768595041321</v>
      </c>
      <c r="M21" s="545">
        <v>427.5</v>
      </c>
      <c r="N21" s="546">
        <v>272.7</v>
      </c>
      <c r="O21" s="547">
        <v>1.8</v>
      </c>
      <c r="P21" s="548">
        <v>1.9</v>
      </c>
    </row>
    <row r="22" spans="1:16" ht="15">
      <c r="A22" s="536" t="s">
        <v>91</v>
      </c>
      <c r="B22" s="537">
        <v>1015</v>
      </c>
      <c r="C22" s="538">
        <v>998</v>
      </c>
      <c r="D22" s="539">
        <v>998</v>
      </c>
      <c r="E22" s="540">
        <v>1333.386206896552</v>
      </c>
      <c r="F22" s="541">
        <v>1322.7</v>
      </c>
      <c r="G22" s="540">
        <v>10.8</v>
      </c>
      <c r="H22" s="541">
        <v>14.1</v>
      </c>
      <c r="I22" s="540">
        <v>9.9</v>
      </c>
      <c r="J22" s="542">
        <v>13.2</v>
      </c>
      <c r="K22" s="543">
        <f t="shared" si="0"/>
        <v>10.821643286573147</v>
      </c>
      <c r="L22" s="544">
        <v>14.015904572564612</v>
      </c>
      <c r="M22" s="545">
        <v>1927</v>
      </c>
      <c r="N22" s="546">
        <v>1104</v>
      </c>
      <c r="O22" s="547">
        <v>7.4</v>
      </c>
      <c r="P22" s="548">
        <v>7.7</v>
      </c>
    </row>
    <row r="23" spans="1:16" ht="15">
      <c r="A23" s="536" t="s">
        <v>92</v>
      </c>
      <c r="B23" s="537">
        <v>1942</v>
      </c>
      <c r="C23" s="538">
        <v>1909</v>
      </c>
      <c r="D23" s="539">
        <v>1908</v>
      </c>
      <c r="E23" s="540">
        <v>5540.241379310345</v>
      </c>
      <c r="F23" s="541">
        <v>4183.8</v>
      </c>
      <c r="G23" s="540">
        <v>36.3</v>
      </c>
      <c r="H23" s="541">
        <v>37.4</v>
      </c>
      <c r="I23" s="540">
        <v>34.7</v>
      </c>
      <c r="J23" s="542">
        <v>33.5</v>
      </c>
      <c r="K23" s="543">
        <f t="shared" si="0"/>
        <v>19.0251572327044</v>
      </c>
      <c r="L23" s="544">
        <v>19.013726487036095</v>
      </c>
      <c r="M23" s="545">
        <v>764</v>
      </c>
      <c r="N23" s="546">
        <v>385.7</v>
      </c>
      <c r="O23" s="547">
        <v>3.4</v>
      </c>
      <c r="P23" s="548">
        <v>4.1</v>
      </c>
    </row>
    <row r="24" spans="1:16" ht="15">
      <c r="A24" s="536" t="s">
        <v>45</v>
      </c>
      <c r="B24" s="537">
        <v>358</v>
      </c>
      <c r="C24" s="538">
        <v>445</v>
      </c>
      <c r="D24" s="539">
        <v>445</v>
      </c>
      <c r="E24" s="540">
        <v>671</v>
      </c>
      <c r="F24" s="541">
        <v>622.2</v>
      </c>
      <c r="G24" s="540">
        <v>4.5</v>
      </c>
      <c r="H24" s="541">
        <v>3.9</v>
      </c>
      <c r="I24" s="540">
        <v>2.3</v>
      </c>
      <c r="J24" s="542">
        <v>2.3</v>
      </c>
      <c r="K24" s="543">
        <f t="shared" si="0"/>
        <v>10.112359550561797</v>
      </c>
      <c r="L24" s="544">
        <v>10.893854748603351</v>
      </c>
      <c r="M24" s="545">
        <v>416.2</v>
      </c>
      <c r="N24" s="546">
        <v>982</v>
      </c>
      <c r="O24" s="547">
        <v>2</v>
      </c>
      <c r="P24" s="548">
        <v>2</v>
      </c>
    </row>
    <row r="25" spans="1:16" ht="15">
      <c r="A25" s="536" t="s">
        <v>46</v>
      </c>
      <c r="B25" s="537">
        <v>1345</v>
      </c>
      <c r="C25" s="538">
        <v>1345</v>
      </c>
      <c r="D25" s="539">
        <v>1345</v>
      </c>
      <c r="E25" s="540">
        <v>2543.2000000000003</v>
      </c>
      <c r="F25" s="541">
        <v>1881</v>
      </c>
      <c r="G25" s="540">
        <v>19.4</v>
      </c>
      <c r="H25" s="541">
        <v>17.6</v>
      </c>
      <c r="I25" s="540">
        <v>17.9</v>
      </c>
      <c r="J25" s="542">
        <v>16.9</v>
      </c>
      <c r="K25" s="543">
        <f t="shared" si="0"/>
        <v>14.423791821561338</v>
      </c>
      <c r="L25" s="544">
        <v>12.865497076023393</v>
      </c>
      <c r="M25" s="545"/>
      <c r="N25" s="546"/>
      <c r="O25" s="547"/>
      <c r="P25" s="548"/>
    </row>
    <row r="26" spans="1:16" ht="15">
      <c r="A26" s="536" t="s">
        <v>93</v>
      </c>
      <c r="B26" s="537">
        <v>534</v>
      </c>
      <c r="C26" s="538">
        <v>537</v>
      </c>
      <c r="D26" s="539">
        <v>537</v>
      </c>
      <c r="E26" s="540">
        <v>999.2482758620692</v>
      </c>
      <c r="F26" s="541">
        <v>513.3</v>
      </c>
      <c r="G26" s="540">
        <v>5.6</v>
      </c>
      <c r="H26" s="541">
        <v>6.3</v>
      </c>
      <c r="I26" s="540">
        <v>5.1</v>
      </c>
      <c r="J26" s="542">
        <v>5.6</v>
      </c>
      <c r="K26" s="543">
        <v>10.5</v>
      </c>
      <c r="L26" s="544">
        <v>11.688311688311689</v>
      </c>
      <c r="M26" s="545">
        <v>3119</v>
      </c>
      <c r="N26" s="546">
        <v>1784</v>
      </c>
      <c r="O26" s="547">
        <v>12</v>
      </c>
      <c r="P26" s="548">
        <v>11</v>
      </c>
    </row>
    <row r="27" spans="1:16" ht="15">
      <c r="A27" s="536" t="s">
        <v>48</v>
      </c>
      <c r="B27" s="537">
        <v>3822</v>
      </c>
      <c r="C27" s="538">
        <v>4090</v>
      </c>
      <c r="D27" s="539">
        <v>4090</v>
      </c>
      <c r="E27" s="540">
        <v>7252.082758620691</v>
      </c>
      <c r="F27" s="541">
        <v>5016.9</v>
      </c>
      <c r="G27" s="540">
        <v>61.4</v>
      </c>
      <c r="H27" s="541">
        <v>47.5</v>
      </c>
      <c r="I27" s="540">
        <v>57.9</v>
      </c>
      <c r="J27" s="542">
        <v>51.7</v>
      </c>
      <c r="K27" s="543">
        <f t="shared" si="0"/>
        <v>15.012224938875304</v>
      </c>
      <c r="L27" s="544">
        <v>12.428048142333857</v>
      </c>
      <c r="M27" s="545">
        <v>1914</v>
      </c>
      <c r="N27" s="546">
        <v>982</v>
      </c>
      <c r="O27" s="547">
        <v>6</v>
      </c>
      <c r="P27" s="548">
        <v>6</v>
      </c>
    </row>
    <row r="28" spans="1:16" ht="15.75" thickBot="1">
      <c r="A28" s="549" t="s">
        <v>69</v>
      </c>
      <c r="B28" s="550">
        <v>100</v>
      </c>
      <c r="C28" s="551">
        <v>100</v>
      </c>
      <c r="D28" s="552">
        <v>100</v>
      </c>
      <c r="E28" s="553">
        <v>68</v>
      </c>
      <c r="F28" s="554">
        <v>79.8</v>
      </c>
      <c r="G28" s="553">
        <v>0.7</v>
      </c>
      <c r="H28" s="554">
        <v>0.7</v>
      </c>
      <c r="I28" s="553">
        <v>2.4</v>
      </c>
      <c r="J28" s="555">
        <v>2.4</v>
      </c>
      <c r="K28" s="556">
        <f t="shared" si="0"/>
        <v>6.999999999999999</v>
      </c>
      <c r="L28" s="557">
        <v>6.999999999999999</v>
      </c>
      <c r="M28" s="558"/>
      <c r="N28" s="559"/>
      <c r="O28" s="560"/>
      <c r="P28" s="561"/>
    </row>
    <row r="29" spans="1:16" ht="15" thickBot="1">
      <c r="A29" s="562" t="s">
        <v>126</v>
      </c>
      <c r="B29" s="563">
        <f>SUM(B7:B28)</f>
        <v>22923</v>
      </c>
      <c r="C29" s="564">
        <v>22980</v>
      </c>
      <c r="D29" s="565">
        <f aca="true" t="shared" si="1" ref="D29:J29">SUM(D7:D28)</f>
        <v>22979</v>
      </c>
      <c r="E29" s="566">
        <f t="shared" si="1"/>
        <v>40698.52068965517</v>
      </c>
      <c r="F29" s="567">
        <f t="shared" si="1"/>
        <v>31629.7</v>
      </c>
      <c r="G29" s="566">
        <f t="shared" si="1"/>
        <v>299.2</v>
      </c>
      <c r="H29" s="567">
        <f t="shared" si="1"/>
        <v>306.5999999999999</v>
      </c>
      <c r="I29" s="566">
        <f t="shared" si="1"/>
        <v>276.59999999999997</v>
      </c>
      <c r="J29" s="568">
        <f t="shared" si="1"/>
        <v>287.2</v>
      </c>
      <c r="K29" s="569">
        <f>G29/D29*1000</f>
        <v>13.02058401148875</v>
      </c>
      <c r="L29" s="570">
        <v>13.3</v>
      </c>
      <c r="M29" s="566">
        <f>SUM(M7:M28)</f>
        <v>25225.190000000002</v>
      </c>
      <c r="N29" s="567">
        <f>SUM(N7:N28)</f>
        <v>15393.1</v>
      </c>
      <c r="O29" s="571">
        <f>SUM(O7:O28)</f>
        <v>125.60000000000001</v>
      </c>
      <c r="P29" s="567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2017-09-04T04:20:44Z</cp:lastPrinted>
  <dcterms:created xsi:type="dcterms:W3CDTF">2017-08-13T06:13:14Z</dcterms:created>
  <dcterms:modified xsi:type="dcterms:W3CDTF">2017-09-04T06:41:57Z</dcterms:modified>
  <cp:category/>
  <cp:version/>
  <cp:contentType/>
  <cp:contentStatus/>
</cp:coreProperties>
</file>