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<sst xmlns="http://schemas.openxmlformats.org/spreadsheetml/2006/main" count="418" uniqueCount="133">
  <si>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</si>
  <si>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</si>
  <si>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</si>
  <si>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</si>
  <si>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</si>
  <si>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</si>
  <si>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</si>
  <si>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</si>
  <si>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</si>
  <si>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</si>
  <si>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</si>
  <si>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</si>
  <si>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</si>
  <si>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</si>
  <si>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</si>
  <si>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</si>
  <si>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</si>
  <si>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</si>
  <si>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</si>
  <si>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</si>
  <si>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</si>
  <si>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</si>
  <si>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</si>
  <si>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</si>
  <si>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</si>
  <si>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</si>
  <si>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</si>
  <si>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</si>
  <si>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</si>
  <si>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</si>
  <si>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</si>
  <si>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</si>
  <si>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</si>
  <si>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</si>
  <si>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</si>
  <si>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</si>
  <si>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</si>
  <si>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</si>
  <si>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</si>
  <si>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</si>
  <si>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</si>
  <si>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</si>
  <si>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</si>
  <si>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</si>
  <si>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</si>
  <si>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</si>
  <si>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</si>
  <si>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</si>
  <si>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</si>
  <si>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</si>
  <si>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</si>
  <si>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</si>
  <si>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</si>
  <si>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</si>
  <si>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</si>
  <si>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</si>
  <si>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</si>
  <si>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</si>
  <si>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</si>
  <si>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</si>
  <si>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</si>
  <si>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</si>
  <si>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</si>
  <si>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</si>
  <si>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</si>
  <si>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</si>
  <si>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</si>
  <si>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</si>
  <si>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</si>
  <si>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</si>
  <si>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</si>
  <si>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</si>
  <si>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</si>
  <si>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</si>
  <si>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</si>
  <si>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</si>
  <si>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</si>
  <si>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</si>
  <si>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</si>
  <si>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</si>
  <si>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</si>
  <si>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</si>
  <si>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</si>
  <si>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</si>
  <si>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</si>
  <si>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</si>
  <si>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</si>
  <si>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</si>
  <si>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</si>
  <si>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</si>
  <si>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</si>
  <si>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</si>
  <si>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</si>
  <si>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</si>
  <si>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</si>
  <si>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</si>
  <si>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</si>
  <si>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</si>
  <si>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</si>
  <si>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</si>
  <si>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</si>
  <si>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</si>
  <si>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</si>
  <si>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</si>
  <si>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</si>
  <si>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</si>
  <si>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</si>
  <si>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</si>
  <si>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</si>
  <si>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</si>
  <si>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</si>
  <si>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</si>
  <si>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</si>
  <si>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</si>
  <si>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</si>
  <si>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</si>
  <si>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</si>
  <si>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</si>
  <si>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</si>
  <si>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</si>
  <si>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</si>
  <si>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</si>
  <si>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</si>
  <si>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</si>
  <si>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</si>
  <si>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</si>
  <si>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</si>
  <si>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</si>
  <si>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</si>
  <si>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25.10</t>
  </si>
  <si>
    <t>Уборка сельскохозяйственных культур     26.10.2017</t>
  </si>
  <si>
    <t>Оперативная сводка по полевым работам на 26.10.2017</t>
  </si>
  <si>
    <t>26.10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</si>
</sst>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30" xfId="59" applyNumberFormat="1" applyFont="1" applyFill="1" applyBorder="1" applyAlignment="1" applyProtection="1">
      <alignment horizontal="right" vertical="center" wrapText="1"/>
      <protection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1" xfId="0" applyFont="1" applyBorder="1" applyAlignment="1">
      <alignment horizontal="center" vertical="justify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1" xfId="0" applyNumberFormat="1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09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9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0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125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4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20" xfId="57" applyFont="1" applyFill="1" applyBorder="1" applyAlignment="1">
      <alignment horizontal="center" vertical="center"/>
      <protection/>
    </xf>
    <xf numFmtId="0" fontId="26" fillId="0" borderId="106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8.0039062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7.00390625" style="6" customWidth="1"/>
    <col min="46" max="46" width="7.75390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2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15.00390625" style="6" hidden="1" customWidth="1"/>
    <col min="64" max="64" width="16.75390625" style="6" hidden="1" customWidth="1"/>
    <col min="65" max="65" width="12.625" style="6" hidden="1" customWidth="1"/>
    <col min="66" max="66" width="16.00390625" style="6" hidden="1" customWidth="1"/>
    <col min="67" max="67" width="12.625" style="6" hidden="1" customWidth="1"/>
    <col min="68" max="68" width="0.12890625" style="6" customWidth="1"/>
    <col min="69" max="69" width="13.00390625" style="6" hidden="1" customWidth="1"/>
    <col min="70" max="70" width="11.75390625" style="6" hidden="1" customWidth="1"/>
    <col min="71" max="71" width="10.75390625" style="6" hidden="1" customWidth="1"/>
    <col min="72" max="72" width="10.875" style="6" hidden="1" customWidth="1"/>
    <col min="73" max="73" width="14.375" style="6" hidden="1" customWidth="1"/>
    <col min="74" max="74" width="18.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130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3" t="s">
        <v>0</v>
      </c>
      <c r="B3" s="510" t="s">
        <v>1</v>
      </c>
      <c r="C3" s="512" t="s">
        <v>2</v>
      </c>
      <c r="D3" s="513"/>
      <c r="E3" s="513"/>
      <c r="F3" s="513"/>
      <c r="G3" s="513"/>
      <c r="H3" s="514" t="s">
        <v>3</v>
      </c>
      <c r="I3" s="514"/>
      <c r="J3" s="514"/>
      <c r="K3" s="514"/>
      <c r="L3" s="515"/>
      <c r="M3" s="516" t="s">
        <v>4</v>
      </c>
      <c r="N3" s="516"/>
      <c r="O3" s="516"/>
      <c r="P3" s="516"/>
      <c r="Q3" s="517"/>
      <c r="R3" s="516" t="s">
        <v>5</v>
      </c>
      <c r="S3" s="516"/>
      <c r="T3" s="516"/>
      <c r="U3" s="516"/>
      <c r="V3" s="516"/>
      <c r="W3" s="516" t="s">
        <v>6</v>
      </c>
      <c r="X3" s="516"/>
      <c r="Y3" s="516"/>
      <c r="Z3" s="516"/>
      <c r="AA3" s="517"/>
      <c r="AB3" s="516" t="s">
        <v>7</v>
      </c>
      <c r="AC3" s="516"/>
      <c r="AD3" s="516"/>
      <c r="AE3" s="516"/>
      <c r="AF3" s="517"/>
      <c r="AG3" s="516" t="s">
        <v>8</v>
      </c>
      <c r="AH3" s="516"/>
      <c r="AI3" s="516"/>
      <c r="AJ3" s="516"/>
      <c r="AK3" s="517"/>
      <c r="AL3" s="516" t="s">
        <v>9</v>
      </c>
      <c r="AM3" s="516"/>
      <c r="AN3" s="516"/>
      <c r="AO3" s="516"/>
      <c r="AP3" s="517"/>
      <c r="AQ3" s="516" t="s">
        <v>10</v>
      </c>
      <c r="AR3" s="516"/>
      <c r="AS3" s="516"/>
      <c r="AT3" s="516"/>
      <c r="AU3" s="517"/>
      <c r="AV3" s="516" t="s">
        <v>11</v>
      </c>
      <c r="AW3" s="516"/>
      <c r="AX3" s="516"/>
      <c r="AY3" s="516"/>
      <c r="AZ3" s="517"/>
      <c r="BA3" s="516" t="s">
        <v>12</v>
      </c>
      <c r="BB3" s="516"/>
      <c r="BC3" s="516"/>
      <c r="BD3" s="516"/>
      <c r="BE3" s="517"/>
      <c r="BF3" s="518" t="s">
        <v>13</v>
      </c>
      <c r="BG3" s="516"/>
      <c r="BH3" s="516"/>
      <c r="BI3" s="516"/>
      <c r="BJ3" s="519"/>
      <c r="BK3" s="506" t="s">
        <v>14</v>
      </c>
      <c r="BL3" s="507"/>
      <c r="BM3" s="507"/>
      <c r="BN3" s="507"/>
      <c r="BO3" s="508"/>
      <c r="BP3" s="509" t="s">
        <v>15</v>
      </c>
      <c r="BQ3" s="501"/>
      <c r="BR3" s="501"/>
      <c r="BS3" s="501"/>
      <c r="BT3" s="501"/>
      <c r="BU3" s="501"/>
      <c r="BV3" s="502"/>
    </row>
    <row r="4" spans="1:74" ht="88.5" customHeight="1" thickBot="1">
      <c r="A4" s="504"/>
      <c r="B4" s="511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8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8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8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8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8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8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8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8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8" t="s">
        <v>20</v>
      </c>
      <c r="BF4" s="488" t="s">
        <v>95</v>
      </c>
      <c r="BG4" s="104" t="s">
        <v>17</v>
      </c>
      <c r="BH4" s="104" t="s">
        <v>18</v>
      </c>
      <c r="BI4" s="104" t="s">
        <v>19</v>
      </c>
      <c r="BJ4" s="343" t="s">
        <v>20</v>
      </c>
      <c r="BK4" s="496" t="s">
        <v>27</v>
      </c>
      <c r="BL4" s="111" t="s">
        <v>17</v>
      </c>
      <c r="BM4" s="111" t="s">
        <v>18</v>
      </c>
      <c r="BN4" s="111" t="s">
        <v>19</v>
      </c>
      <c r="BO4" s="497" t="s">
        <v>20</v>
      </c>
      <c r="BP4" s="370" t="s">
        <v>27</v>
      </c>
      <c r="BQ4" s="325" t="s">
        <v>17</v>
      </c>
      <c r="BR4" s="325" t="s">
        <v>18</v>
      </c>
      <c r="BS4" s="325" t="s">
        <v>96</v>
      </c>
      <c r="BT4" s="325" t="s">
        <v>18</v>
      </c>
      <c r="BU4" s="325" t="s">
        <v>19</v>
      </c>
      <c r="BV4" s="326" t="s">
        <v>20</v>
      </c>
    </row>
    <row r="5" spans="1:74" s="13" customFormat="1" ht="18" customHeight="1">
      <c r="A5" s="482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9"/>
      <c r="M5" s="94"/>
      <c r="N5" s="95"/>
      <c r="O5" s="91"/>
      <c r="P5" s="95"/>
      <c r="Q5" s="329"/>
      <c r="R5" s="96"/>
      <c r="S5" s="97"/>
      <c r="T5" s="91"/>
      <c r="U5" s="97"/>
      <c r="V5" s="93"/>
      <c r="W5" s="96"/>
      <c r="X5" s="97"/>
      <c r="Y5" s="91"/>
      <c r="Z5" s="97"/>
      <c r="AA5" s="329"/>
      <c r="AB5" s="98"/>
      <c r="AC5" s="97"/>
      <c r="AD5" s="91"/>
      <c r="AE5" s="97"/>
      <c r="AF5" s="329"/>
      <c r="AG5" s="98"/>
      <c r="AH5" s="97"/>
      <c r="AI5" s="91"/>
      <c r="AJ5" s="97"/>
      <c r="AK5" s="329"/>
      <c r="AL5" s="98"/>
      <c r="AM5" s="97"/>
      <c r="AN5" s="91"/>
      <c r="AO5" s="97"/>
      <c r="AP5" s="338"/>
      <c r="AQ5" s="99"/>
      <c r="AR5" s="90"/>
      <c r="AS5" s="90"/>
      <c r="AT5" s="90"/>
      <c r="AU5" s="338"/>
      <c r="AV5" s="100"/>
      <c r="AW5" s="90"/>
      <c r="AX5" s="90"/>
      <c r="AY5" s="90"/>
      <c r="AZ5" s="338"/>
      <c r="BA5" s="96"/>
      <c r="BB5" s="97"/>
      <c r="BC5" s="91"/>
      <c r="BD5" s="97"/>
      <c r="BE5" s="329"/>
      <c r="BF5" s="489"/>
      <c r="BG5" s="90"/>
      <c r="BH5" s="90"/>
      <c r="BI5" s="90"/>
      <c r="BJ5" s="344"/>
      <c r="BK5" s="375"/>
      <c r="BL5" s="112"/>
      <c r="BM5" s="112"/>
      <c r="BN5" s="112"/>
      <c r="BO5" s="376"/>
      <c r="BP5" s="371"/>
      <c r="BQ5" s="95"/>
      <c r="BR5" s="95"/>
      <c r="BS5" s="95"/>
      <c r="BT5" s="95"/>
      <c r="BU5" s="95"/>
      <c r="BV5" s="324"/>
    </row>
    <row r="6" spans="1:74" s="13" customFormat="1" ht="15.75" customHeight="1">
      <c r="A6" s="483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7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0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4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7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7">
        <f aca="true" t="shared" si="8" ref="AP6:AP18">AO6/AM6*10</f>
        <v>21.29284017645063</v>
      </c>
      <c r="AQ6" s="12"/>
      <c r="AR6" s="25"/>
      <c r="AS6" s="25"/>
      <c r="AT6" s="25"/>
      <c r="AU6" s="339"/>
      <c r="AV6" s="26"/>
      <c r="AW6" s="25"/>
      <c r="AX6" s="25"/>
      <c r="AY6" s="25"/>
      <c r="AZ6" s="339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7">
        <f aca="true" t="shared" si="10" ref="BE6:BE11">BD6/BB6*10</f>
        <v>18.16216216216216</v>
      </c>
      <c r="BF6" s="490">
        <v>60</v>
      </c>
      <c r="BG6" s="27">
        <v>60</v>
      </c>
      <c r="BH6" s="27">
        <f>BG6/BF6*100</f>
        <v>100</v>
      </c>
      <c r="BI6" s="27">
        <v>122</v>
      </c>
      <c r="BJ6" s="480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0">
        <f>BN6/BL6*10</f>
        <v>20</v>
      </c>
      <c r="BP6" s="372"/>
      <c r="BQ6" s="27"/>
      <c r="BR6" s="27"/>
      <c r="BS6" s="27"/>
      <c r="BT6" s="27"/>
      <c r="BU6" s="27"/>
      <c r="BV6" s="28"/>
    </row>
    <row r="7" spans="1:74" s="13" customFormat="1" ht="15.75" customHeight="1">
      <c r="A7" s="483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7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0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4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7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7">
        <f t="shared" si="8"/>
        <v>18.64514086736309</v>
      </c>
      <c r="AQ7" s="12"/>
      <c r="AR7" s="25"/>
      <c r="AS7" s="25"/>
      <c r="AT7" s="25"/>
      <c r="AU7" s="339"/>
      <c r="AV7" s="26"/>
      <c r="AW7" s="25"/>
      <c r="AX7" s="25"/>
      <c r="AY7" s="25"/>
      <c r="AZ7" s="339"/>
      <c r="BA7" s="11">
        <v>210</v>
      </c>
      <c r="BB7" s="22">
        <v>210</v>
      </c>
      <c r="BC7" s="9">
        <f t="shared" si="9"/>
        <v>100</v>
      </c>
      <c r="BD7" s="22">
        <v>210</v>
      </c>
      <c r="BE7" s="347">
        <f t="shared" si="10"/>
        <v>10</v>
      </c>
      <c r="BF7" s="490">
        <v>75</v>
      </c>
      <c r="BG7" s="27">
        <v>75</v>
      </c>
      <c r="BH7" s="27">
        <f>BG7/BF7*100</f>
        <v>100</v>
      </c>
      <c r="BI7" s="27">
        <v>130</v>
      </c>
      <c r="BJ7" s="480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0">
        <f>BN7/BL7*10</f>
        <v>10.461538461538462</v>
      </c>
      <c r="BP7" s="372"/>
      <c r="BQ7" s="27"/>
      <c r="BR7" s="27"/>
      <c r="BS7" s="27"/>
      <c r="BT7" s="27"/>
      <c r="BU7" s="27"/>
      <c r="BV7" s="28"/>
    </row>
    <row r="8" spans="1:74" s="13" customFormat="1" ht="15.75" customHeight="1">
      <c r="A8" s="483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7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0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0"/>
      <c r="AB8" s="11">
        <v>1487</v>
      </c>
      <c r="AC8" s="17">
        <v>1487</v>
      </c>
      <c r="AD8" s="8">
        <f t="shared" si="3"/>
        <v>100</v>
      </c>
      <c r="AE8" s="17">
        <v>2099</v>
      </c>
      <c r="AF8" s="334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7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7">
        <f t="shared" si="8"/>
        <v>11.068435754189945</v>
      </c>
      <c r="AQ8" s="12"/>
      <c r="AR8" s="25"/>
      <c r="AS8" s="25"/>
      <c r="AT8" s="25"/>
      <c r="AU8" s="339"/>
      <c r="AV8" s="26"/>
      <c r="AW8" s="25"/>
      <c r="AX8" s="25"/>
      <c r="AY8" s="25"/>
      <c r="AZ8" s="339"/>
      <c r="BA8" s="11">
        <v>304</v>
      </c>
      <c r="BB8" s="22">
        <v>304</v>
      </c>
      <c r="BC8" s="9">
        <f t="shared" si="9"/>
        <v>100</v>
      </c>
      <c r="BD8" s="22">
        <v>284</v>
      </c>
      <c r="BE8" s="347">
        <f t="shared" si="10"/>
        <v>9.342105263157896</v>
      </c>
      <c r="BF8" s="490"/>
      <c r="BG8" s="27"/>
      <c r="BH8" s="27"/>
      <c r="BI8" s="27"/>
      <c r="BJ8" s="480"/>
      <c r="BK8" s="106"/>
      <c r="BL8" s="25"/>
      <c r="BM8" s="25"/>
      <c r="BN8" s="25"/>
      <c r="BO8" s="480"/>
      <c r="BP8" s="372"/>
      <c r="BQ8" s="27"/>
      <c r="BR8" s="27"/>
      <c r="BS8" s="27"/>
      <c r="BT8" s="27"/>
      <c r="BU8" s="27"/>
      <c r="BV8" s="28"/>
    </row>
    <row r="9" spans="1:74" s="13" customFormat="1" ht="15.75" customHeight="1">
      <c r="A9" s="483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7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0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4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7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7">
        <f t="shared" si="8"/>
        <v>24.11949685534591</v>
      </c>
      <c r="AQ9" s="12">
        <v>1012</v>
      </c>
      <c r="AR9" s="25"/>
      <c r="AS9" s="25"/>
      <c r="AT9" s="25"/>
      <c r="AU9" s="339"/>
      <c r="AV9" s="26">
        <v>30</v>
      </c>
      <c r="AW9" s="25">
        <v>30</v>
      </c>
      <c r="AX9" s="25">
        <f>AW9/AV9*100</f>
        <v>100</v>
      </c>
      <c r="AY9" s="25">
        <v>15</v>
      </c>
      <c r="AZ9" s="339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7">
        <f t="shared" si="10"/>
        <v>9.45619335347432</v>
      </c>
      <c r="BF9" s="490"/>
      <c r="BG9" s="27"/>
      <c r="BH9" s="27"/>
      <c r="BI9" s="27"/>
      <c r="BJ9" s="480"/>
      <c r="BK9" s="106">
        <v>25</v>
      </c>
      <c r="BL9" s="25">
        <v>25</v>
      </c>
      <c r="BM9" s="25">
        <f>BL9/BK9*100</f>
        <v>100</v>
      </c>
      <c r="BN9" s="25">
        <v>25</v>
      </c>
      <c r="BO9" s="480">
        <f>BN9/BL9*10</f>
        <v>10</v>
      </c>
      <c r="BP9" s="372"/>
      <c r="BQ9" s="27"/>
      <c r="BR9" s="27"/>
      <c r="BS9" s="27"/>
      <c r="BT9" s="27"/>
      <c r="BU9" s="27"/>
      <c r="BV9" s="28"/>
    </row>
    <row r="10" spans="1:74" s="13" customFormat="1" ht="15" customHeight="1">
      <c r="A10" s="483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7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0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4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7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7">
        <f t="shared" si="8"/>
        <v>29.12712895377129</v>
      </c>
      <c r="AQ10" s="12">
        <v>100</v>
      </c>
      <c r="AR10" s="25">
        <v>100</v>
      </c>
      <c r="AS10" s="31">
        <f aca="true" t="shared" si="19" ref="AS10:AS15">AR10/AQ10*100</f>
        <v>100</v>
      </c>
      <c r="AT10" s="25">
        <v>400</v>
      </c>
      <c r="AU10" s="340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9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7">
        <f t="shared" si="10"/>
        <v>11.882510013351135</v>
      </c>
      <c r="BF10" s="490">
        <v>32</v>
      </c>
      <c r="BG10" s="27">
        <v>32</v>
      </c>
      <c r="BH10" s="27">
        <f>BG10/BF10*100</f>
        <v>100</v>
      </c>
      <c r="BI10" s="27">
        <v>60.8</v>
      </c>
      <c r="BJ10" s="480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0">
        <f>BN10/BL10*10</f>
        <v>15</v>
      </c>
      <c r="BP10" s="372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83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7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0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4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7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7">
        <f t="shared" si="8"/>
        <v>18.71540099361249</v>
      </c>
      <c r="AQ11" s="12">
        <v>13</v>
      </c>
      <c r="AR11" s="25">
        <v>13</v>
      </c>
      <c r="AS11" s="31">
        <f t="shared" si="19"/>
        <v>100</v>
      </c>
      <c r="AT11" s="25">
        <v>52</v>
      </c>
      <c r="AU11" s="340">
        <f t="shared" si="20"/>
        <v>40</v>
      </c>
      <c r="AV11" s="26"/>
      <c r="AW11" s="25"/>
      <c r="AX11" s="25"/>
      <c r="AY11" s="25"/>
      <c r="AZ11" s="339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7">
        <f t="shared" si="10"/>
        <v>5</v>
      </c>
      <c r="BF11" s="490"/>
      <c r="BG11" s="27"/>
      <c r="BH11" s="27"/>
      <c r="BI11" s="27"/>
      <c r="BJ11" s="480"/>
      <c r="BK11" s="106"/>
      <c r="BL11" s="25"/>
      <c r="BM11" s="25"/>
      <c r="BN11" s="25"/>
      <c r="BO11" s="480"/>
      <c r="BP11" s="372"/>
      <c r="BQ11" s="27"/>
      <c r="BR11" s="27"/>
      <c r="BS11" s="27"/>
      <c r="BT11" s="27"/>
      <c r="BU11" s="27"/>
      <c r="BV11" s="28"/>
    </row>
    <row r="12" spans="1:74" s="13" customFormat="1" ht="15" customHeight="1">
      <c r="A12" s="483" t="s">
        <v>35</v>
      </c>
      <c r="B12" s="10"/>
      <c r="C12" s="14">
        <f t="shared" si="0"/>
        <v>69390</v>
      </c>
      <c r="D12" s="14">
        <f t="shared" si="11"/>
        <v>68401</v>
      </c>
      <c r="E12" s="15">
        <f t="shared" si="12"/>
        <v>98.57472258250468</v>
      </c>
      <c r="F12" s="14">
        <f t="shared" si="13"/>
        <v>218560</v>
      </c>
      <c r="G12" s="16">
        <f t="shared" si="14"/>
        <v>31.952749228812444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7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0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4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7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7">
        <f t="shared" si="8"/>
        <v>39.12630954734137</v>
      </c>
      <c r="AQ12" s="12">
        <v>994</v>
      </c>
      <c r="AR12" s="25">
        <v>5</v>
      </c>
      <c r="AS12" s="31">
        <f t="shared" si="19"/>
        <v>0.5030181086519114</v>
      </c>
      <c r="AT12" s="25">
        <v>20</v>
      </c>
      <c r="AU12" s="340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9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7">
        <f aca="true" t="shared" si="24" ref="BE12:BE18">BD12/BB12*10</f>
        <v>10.647773279352226</v>
      </c>
      <c r="BF12" s="490">
        <v>250</v>
      </c>
      <c r="BG12" s="27">
        <v>250</v>
      </c>
      <c r="BH12" s="27">
        <f>BG12/BF12*100</f>
        <v>100</v>
      </c>
      <c r="BI12" s="27">
        <v>500</v>
      </c>
      <c r="BJ12" s="480">
        <f>BI12/BG12*10</f>
        <v>20</v>
      </c>
      <c r="BK12" s="106"/>
      <c r="BL12" s="25"/>
      <c r="BM12" s="25"/>
      <c r="BN12" s="25"/>
      <c r="BO12" s="480"/>
      <c r="BP12" s="372"/>
      <c r="BQ12" s="27"/>
      <c r="BR12" s="27"/>
      <c r="BS12" s="27"/>
      <c r="BT12" s="27"/>
      <c r="BU12" s="27"/>
      <c r="BV12" s="28"/>
    </row>
    <row r="13" spans="1:74" s="13" customFormat="1" ht="16.5" customHeight="1">
      <c r="A13" s="483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7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0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0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4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7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7">
        <f t="shared" si="8"/>
        <v>15.280583613916948</v>
      </c>
      <c r="AQ13" s="12">
        <v>67</v>
      </c>
      <c r="AR13" s="31">
        <v>67</v>
      </c>
      <c r="AS13" s="31">
        <f t="shared" si="19"/>
        <v>100</v>
      </c>
      <c r="AT13" s="31">
        <v>14</v>
      </c>
      <c r="AU13" s="340">
        <f t="shared" si="20"/>
        <v>2.08955223880597</v>
      </c>
      <c r="AV13" s="26"/>
      <c r="AW13" s="30"/>
      <c r="AX13" s="25"/>
      <c r="AY13" s="30"/>
      <c r="AZ13" s="339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7">
        <f t="shared" si="24"/>
        <v>4.211576846307386</v>
      </c>
      <c r="BF13" s="490"/>
      <c r="BG13" s="31"/>
      <c r="BH13" s="27"/>
      <c r="BI13" s="31"/>
      <c r="BJ13" s="480"/>
      <c r="BK13" s="106"/>
      <c r="BL13" s="30"/>
      <c r="BM13" s="25"/>
      <c r="BN13" s="30"/>
      <c r="BO13" s="480"/>
      <c r="BP13" s="373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83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7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0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0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4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7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0">
        <f t="shared" si="8"/>
        <v>27.963709677419356</v>
      </c>
      <c r="AQ14" s="12">
        <v>661</v>
      </c>
      <c r="AR14" s="31">
        <v>661</v>
      </c>
      <c r="AS14" s="31">
        <f t="shared" si="19"/>
        <v>100</v>
      </c>
      <c r="AT14" s="31">
        <v>5288</v>
      </c>
      <c r="AU14" s="340">
        <f t="shared" si="20"/>
        <v>80</v>
      </c>
      <c r="AV14" s="26"/>
      <c r="AW14" s="30"/>
      <c r="AX14" s="25"/>
      <c r="AY14" s="30"/>
      <c r="AZ14" s="339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7">
        <f t="shared" si="24"/>
        <v>14.971098265895954</v>
      </c>
      <c r="BF14" s="490"/>
      <c r="BG14" s="31"/>
      <c r="BH14" s="27"/>
      <c r="BI14" s="31"/>
      <c r="BJ14" s="480"/>
      <c r="BK14" s="106"/>
      <c r="BL14" s="30"/>
      <c r="BM14" s="25"/>
      <c r="BN14" s="30"/>
      <c r="BO14" s="480"/>
      <c r="BP14" s="373"/>
      <c r="BQ14" s="31"/>
      <c r="BR14" s="31"/>
      <c r="BS14" s="31"/>
      <c r="BT14" s="31"/>
      <c r="BU14" s="31"/>
      <c r="BV14" s="32"/>
    </row>
    <row r="15" spans="1:74" s="13" customFormat="1" ht="15" customHeight="1">
      <c r="A15" s="483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7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30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0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4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7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0">
        <f t="shared" si="8"/>
        <v>18.4984520123839</v>
      </c>
      <c r="AQ15" s="12">
        <v>112</v>
      </c>
      <c r="AR15" s="31">
        <v>112</v>
      </c>
      <c r="AS15" s="31">
        <f t="shared" si="19"/>
        <v>100</v>
      </c>
      <c r="AT15" s="30">
        <v>962</v>
      </c>
      <c r="AU15" s="340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9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7">
        <f t="shared" si="24"/>
        <v>5</v>
      </c>
      <c r="BF15" s="490"/>
      <c r="BG15" s="31"/>
      <c r="BH15" s="27"/>
      <c r="BI15" s="31"/>
      <c r="BJ15" s="480"/>
      <c r="BK15" s="106"/>
      <c r="BL15" s="30"/>
      <c r="BM15" s="25"/>
      <c r="BN15" s="30"/>
      <c r="BO15" s="480"/>
      <c r="BP15" s="373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83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7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30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0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4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7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0">
        <f t="shared" si="8"/>
        <v>14.2</v>
      </c>
      <c r="AQ16" s="12"/>
      <c r="AR16" s="30"/>
      <c r="AS16" s="31"/>
      <c r="AT16" s="30"/>
      <c r="AU16" s="340"/>
      <c r="AV16" s="26"/>
      <c r="AW16" s="30"/>
      <c r="AX16" s="25"/>
      <c r="AY16" s="30"/>
      <c r="AZ16" s="339"/>
      <c r="BA16" s="11">
        <v>30</v>
      </c>
      <c r="BB16" s="22">
        <v>30</v>
      </c>
      <c r="BC16" s="9">
        <f t="shared" si="23"/>
        <v>100</v>
      </c>
      <c r="BD16" s="22">
        <v>15</v>
      </c>
      <c r="BE16" s="347">
        <f t="shared" si="24"/>
        <v>5</v>
      </c>
      <c r="BF16" s="490"/>
      <c r="BG16" s="31"/>
      <c r="BH16" s="27"/>
      <c r="BI16" s="31"/>
      <c r="BJ16" s="480"/>
      <c r="BK16" s="106">
        <v>10</v>
      </c>
      <c r="BL16" s="30">
        <v>10</v>
      </c>
      <c r="BM16" s="25">
        <f>BL16/BK16*100</f>
        <v>100</v>
      </c>
      <c r="BN16" s="30">
        <v>10</v>
      </c>
      <c r="BO16" s="480">
        <f>BN16/BL16*10</f>
        <v>10</v>
      </c>
      <c r="BP16" s="373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83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7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30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0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4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7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0">
        <f t="shared" si="8"/>
        <v>21.24333925399645</v>
      </c>
      <c r="AQ17" s="12"/>
      <c r="AR17" s="30"/>
      <c r="AS17" s="31"/>
      <c r="AT17" s="30"/>
      <c r="AU17" s="340"/>
      <c r="AV17" s="26"/>
      <c r="AW17" s="30"/>
      <c r="AX17" s="25"/>
      <c r="AY17" s="30"/>
      <c r="AZ17" s="339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7">
        <f t="shared" si="24"/>
        <v>9.226006191950464</v>
      </c>
      <c r="BF17" s="490"/>
      <c r="BG17" s="31"/>
      <c r="BH17" s="27"/>
      <c r="BI17" s="31"/>
      <c r="BJ17" s="480"/>
      <c r="BK17" s="106"/>
      <c r="BL17" s="30"/>
      <c r="BM17" s="25"/>
      <c r="BN17" s="30"/>
      <c r="BO17" s="480"/>
      <c r="BP17" s="373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83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7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30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0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4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7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0">
        <f t="shared" si="8"/>
        <v>19.903381642512077</v>
      </c>
      <c r="AQ18" s="12"/>
      <c r="AR18" s="30"/>
      <c r="AS18" s="31"/>
      <c r="AT18" s="30"/>
      <c r="AU18" s="340"/>
      <c r="AV18" s="26"/>
      <c r="AW18" s="30"/>
      <c r="AX18" s="25"/>
      <c r="AY18" s="30"/>
      <c r="AZ18" s="339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7">
        <f t="shared" si="24"/>
        <v>9.48905109489051</v>
      </c>
      <c r="BF18" s="490"/>
      <c r="BG18" s="31"/>
      <c r="BH18" s="27"/>
      <c r="BI18" s="31"/>
      <c r="BJ18" s="480"/>
      <c r="BK18" s="106"/>
      <c r="BL18" s="30"/>
      <c r="BM18" s="25"/>
      <c r="BN18" s="30"/>
      <c r="BO18" s="480"/>
      <c r="BP18" s="373"/>
      <c r="BQ18" s="31"/>
      <c r="BR18" s="31"/>
      <c r="BS18" s="31"/>
      <c r="BT18" s="31"/>
      <c r="BU18" s="31"/>
      <c r="BV18" s="32"/>
    </row>
    <row r="19" spans="1:74" s="13" customFormat="1" ht="16.5" customHeight="1">
      <c r="A19" s="483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7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30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0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4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7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7">
        <f>AO19/AM19*10</f>
        <v>18.3492252681764</v>
      </c>
      <c r="AQ19" s="12"/>
      <c r="AR19" s="30"/>
      <c r="AS19" s="31"/>
      <c r="AT19" s="30"/>
      <c r="AU19" s="340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9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7">
        <f aca="true" t="shared" si="36" ref="BE19:BE26">BD19/BB19*10</f>
        <v>7</v>
      </c>
      <c r="BF19" s="490"/>
      <c r="BG19" s="31"/>
      <c r="BH19" s="27"/>
      <c r="BI19" s="31"/>
      <c r="BJ19" s="480"/>
      <c r="BK19" s="106"/>
      <c r="BL19" s="30"/>
      <c r="BM19" s="25"/>
      <c r="BN19" s="30"/>
      <c r="BO19" s="480"/>
      <c r="BP19" s="373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83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7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30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30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4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7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7">
        <f>AO20/AM20*10</f>
        <v>33.4135422495803</v>
      </c>
      <c r="AQ20" s="12">
        <v>595</v>
      </c>
      <c r="AR20" s="25"/>
      <c r="AS20" s="31"/>
      <c r="AT20" s="25"/>
      <c r="AU20" s="340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9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7">
        <f t="shared" si="36"/>
        <v>17.003222341568208</v>
      </c>
      <c r="BF20" s="490">
        <v>336</v>
      </c>
      <c r="BG20" s="27">
        <v>336</v>
      </c>
      <c r="BH20" s="27">
        <f>BG20/BF20*100</f>
        <v>100</v>
      </c>
      <c r="BI20" s="27">
        <v>1131</v>
      </c>
      <c r="BJ20" s="480">
        <f>BI20/BG20*10</f>
        <v>33.660714285714285</v>
      </c>
      <c r="BK20" s="106"/>
      <c r="BL20" s="25"/>
      <c r="BM20" s="25"/>
      <c r="BN20" s="25"/>
      <c r="BO20" s="480"/>
      <c r="BP20" s="372"/>
      <c r="BQ20" s="27"/>
      <c r="BR20" s="27"/>
      <c r="BS20" s="27"/>
      <c r="BT20" s="27"/>
      <c r="BU20" s="27"/>
      <c r="BV20" s="28"/>
    </row>
    <row r="21" spans="1:74" s="13" customFormat="1" ht="16.5" customHeight="1">
      <c r="A21" s="483" t="s">
        <v>44</v>
      </c>
      <c r="B21" s="10">
        <v>36</v>
      </c>
      <c r="C21" s="14">
        <f>SUM(H21+M21+R21+W21+AB21+AG21+AL21+AQ21+AV21+BA21+BF21+BK21+BP21)</f>
        <v>32231</v>
      </c>
      <c r="D21" s="14">
        <f t="shared" si="29"/>
        <v>30862</v>
      </c>
      <c r="E21" s="15">
        <f t="shared" si="30"/>
        <v>95.75253637802116</v>
      </c>
      <c r="F21" s="14">
        <f t="shared" si="31"/>
        <v>91892</v>
      </c>
      <c r="G21" s="16">
        <f t="shared" si="32"/>
        <v>29.775127989112825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7">
        <f t="shared" si="34"/>
        <v>34.95082915541843</v>
      </c>
      <c r="M21" s="11"/>
      <c r="N21" s="10"/>
      <c r="O21" s="9"/>
      <c r="P21" s="10"/>
      <c r="Q21" s="330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30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4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7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7">
        <f aca="true" t="shared" si="40" ref="AP21:AP26">AO21/AM21*10</f>
        <v>23.798941798941797</v>
      </c>
      <c r="AQ21" s="12">
        <v>1841</v>
      </c>
      <c r="AR21" s="25">
        <v>472</v>
      </c>
      <c r="AS21" s="31">
        <f>AR21/AQ21*100</f>
        <v>25.638240086909285</v>
      </c>
      <c r="AT21" s="25">
        <v>1702</v>
      </c>
      <c r="AU21" s="340">
        <f>AT21/AR21*10</f>
        <v>36.059322033898304</v>
      </c>
      <c r="AV21" s="26"/>
      <c r="AW21" s="25"/>
      <c r="AX21" s="25"/>
      <c r="AY21" s="25"/>
      <c r="AZ21" s="339"/>
      <c r="BA21" s="11">
        <v>15</v>
      </c>
      <c r="BB21" s="22">
        <v>15</v>
      </c>
      <c r="BC21" s="9">
        <f t="shared" si="35"/>
        <v>100</v>
      </c>
      <c r="BD21" s="22">
        <v>23</v>
      </c>
      <c r="BE21" s="347">
        <f t="shared" si="36"/>
        <v>15.333333333333334</v>
      </c>
      <c r="BF21" s="490"/>
      <c r="BG21" s="27"/>
      <c r="BH21" s="27"/>
      <c r="BI21" s="27"/>
      <c r="BJ21" s="480"/>
      <c r="BK21" s="106"/>
      <c r="BL21" s="25"/>
      <c r="BM21" s="25"/>
      <c r="BN21" s="25"/>
      <c r="BO21" s="480"/>
      <c r="BP21" s="372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83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7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0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30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4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7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7">
        <f t="shared" si="40"/>
        <v>16.82730923694779</v>
      </c>
      <c r="AQ22" s="12"/>
      <c r="AR22" s="25"/>
      <c r="AS22" s="30"/>
      <c r="AT22" s="25"/>
      <c r="AU22" s="340"/>
      <c r="AV22" s="26"/>
      <c r="AW22" s="25"/>
      <c r="AX22" s="25"/>
      <c r="AY22" s="25"/>
      <c r="AZ22" s="339"/>
      <c r="BA22" s="11">
        <v>60</v>
      </c>
      <c r="BB22" s="22">
        <v>60</v>
      </c>
      <c r="BC22" s="9">
        <f t="shared" si="35"/>
        <v>100</v>
      </c>
      <c r="BD22" s="22">
        <v>36</v>
      </c>
      <c r="BE22" s="347">
        <f t="shared" si="36"/>
        <v>6</v>
      </c>
      <c r="BF22" s="490">
        <v>255</v>
      </c>
      <c r="BG22" s="27">
        <v>255</v>
      </c>
      <c r="BH22" s="27">
        <f>BG22/BF22*100</f>
        <v>100</v>
      </c>
      <c r="BI22" s="27">
        <v>382</v>
      </c>
      <c r="BJ22" s="480">
        <f>BI22/BG22*10</f>
        <v>14.980392156862745</v>
      </c>
      <c r="BK22" s="106"/>
      <c r="BL22" s="25"/>
      <c r="BM22" s="25"/>
      <c r="BN22" s="25"/>
      <c r="BO22" s="480"/>
      <c r="BP22" s="372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83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7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0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30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4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7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7">
        <f t="shared" si="40"/>
        <v>25.336676217765046</v>
      </c>
      <c r="AQ23" s="12">
        <v>70</v>
      </c>
      <c r="AR23" s="30"/>
      <c r="AS23" s="30"/>
      <c r="AT23" s="30"/>
      <c r="AU23" s="340"/>
      <c r="AV23" s="26"/>
      <c r="AW23" s="30"/>
      <c r="AX23" s="25"/>
      <c r="AY23" s="30"/>
      <c r="AZ23" s="339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7">
        <f t="shared" si="36"/>
        <v>11.183574879227054</v>
      </c>
      <c r="BF23" s="490">
        <v>285</v>
      </c>
      <c r="BG23" s="31">
        <v>285</v>
      </c>
      <c r="BH23" s="27">
        <f>BG23/BF23*100</f>
        <v>100</v>
      </c>
      <c r="BI23" s="31">
        <v>722</v>
      </c>
      <c r="BJ23" s="480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0">
        <f>BN23/BL23*10</f>
        <v>12.549019607843137</v>
      </c>
      <c r="BP23" s="373"/>
      <c r="BQ23" s="31"/>
      <c r="BR23" s="31"/>
      <c r="BS23" s="31"/>
      <c r="BT23" s="31"/>
      <c r="BU23" s="31"/>
      <c r="BV23" s="32"/>
    </row>
    <row r="24" spans="1:74" s="13" customFormat="1" ht="15" customHeight="1">
      <c r="A24" s="483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7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0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30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4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7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7">
        <f t="shared" si="40"/>
        <v>26.476510067114095</v>
      </c>
      <c r="AQ24" s="12"/>
      <c r="AR24" s="25"/>
      <c r="AS24" s="30"/>
      <c r="AT24" s="25"/>
      <c r="AU24" s="340"/>
      <c r="AV24" s="26"/>
      <c r="AW24" s="25"/>
      <c r="AX24" s="25"/>
      <c r="AY24" s="25"/>
      <c r="AZ24" s="339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7">
        <f t="shared" si="36"/>
        <v>12.299465240641712</v>
      </c>
      <c r="BF24" s="490">
        <v>50</v>
      </c>
      <c r="BG24" s="27">
        <v>50</v>
      </c>
      <c r="BH24" s="27">
        <f>BG24/BF24*100</f>
        <v>100</v>
      </c>
      <c r="BI24" s="27">
        <v>111</v>
      </c>
      <c r="BJ24" s="480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0">
        <f>BN24/BL24*10</f>
        <v>14.503257328990228</v>
      </c>
      <c r="BP24" s="372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84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8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1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31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5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8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8">
        <f t="shared" si="40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0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9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8">
        <f t="shared" si="36"/>
        <v>13.550232391848409</v>
      </c>
      <c r="BF25" s="490">
        <v>330</v>
      </c>
      <c r="BG25" s="27">
        <v>330</v>
      </c>
      <c r="BH25" s="27">
        <f>BG25/BF25*100</f>
        <v>100</v>
      </c>
      <c r="BI25" s="27">
        <v>659</v>
      </c>
      <c r="BJ25" s="480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0">
        <f>BN25/BL25*10</f>
        <v>10</v>
      </c>
      <c r="BP25" s="372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36</v>
      </c>
      <c r="C26" s="81">
        <f>SUM(C5:C25)</f>
        <v>572039</v>
      </c>
      <c r="D26" s="81">
        <f>SUM(D5:D25)</f>
        <v>566293</v>
      </c>
      <c r="E26" s="82">
        <f>D26/C26*100</f>
        <v>98.99552303252051</v>
      </c>
      <c r="F26" s="81">
        <f>SUM(F5:F25)</f>
        <v>1669737.4</v>
      </c>
      <c r="G26" s="82">
        <f t="shared" si="32"/>
        <v>29.485397135405165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32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2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32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6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2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32">
        <f t="shared" si="40"/>
        <v>23.85352127220157</v>
      </c>
      <c r="AQ26" s="88">
        <f>SUM(AQ5:AQ25)</f>
        <v>8216</v>
      </c>
      <c r="AR26" s="116">
        <f>SUM(AR5:AR25)</f>
        <v>2470</v>
      </c>
      <c r="AS26" s="115">
        <f>AR26/AQ26*100</f>
        <v>30.063291139240505</v>
      </c>
      <c r="AT26" s="116">
        <f>SUM(AT5:AT25)</f>
        <v>16758</v>
      </c>
      <c r="AU26" s="341">
        <f>AT26/AR26*10</f>
        <v>67.84615384615384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2760</v>
      </c>
      <c r="AZ26" s="369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92">
        <f t="shared" si="36"/>
        <v>11.46945749679624</v>
      </c>
      <c r="BF26" s="491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5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1">
        <f>BN26/BL26*10</f>
        <v>14.367968232958306</v>
      </c>
      <c r="BP26" s="374">
        <f>SUM(BP5:BP25)</f>
        <v>220</v>
      </c>
      <c r="BQ26" s="327">
        <f>SUM(BQ5:BQ25)</f>
        <v>0</v>
      </c>
      <c r="BR26" s="327">
        <f>SUM(BR5:BR25)</f>
        <v>0</v>
      </c>
      <c r="BS26" s="327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5" t="s">
        <v>50</v>
      </c>
      <c r="B27" s="355">
        <v>622</v>
      </c>
      <c r="C27" s="356">
        <v>541321</v>
      </c>
      <c r="D27" s="357">
        <v>534437</v>
      </c>
      <c r="E27" s="358">
        <v>98.72829614960439</v>
      </c>
      <c r="F27" s="357">
        <v>1314378.7</v>
      </c>
      <c r="G27" s="359">
        <v>24.59370702253025</v>
      </c>
      <c r="H27" s="72">
        <v>228011</v>
      </c>
      <c r="I27" s="72">
        <v>228011</v>
      </c>
      <c r="J27" s="74">
        <v>100</v>
      </c>
      <c r="K27" s="72">
        <v>691605</v>
      </c>
      <c r="L27" s="337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3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7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7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7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7">
        <v>20.415251038127593</v>
      </c>
      <c r="AQ27" s="78">
        <v>10643</v>
      </c>
      <c r="AR27" s="79">
        <v>4345</v>
      </c>
      <c r="AS27" s="498">
        <v>40.82495536972658</v>
      </c>
      <c r="AT27" s="79">
        <v>17245</v>
      </c>
      <c r="AU27" s="342">
        <v>39.68929804372842</v>
      </c>
      <c r="AV27" s="78">
        <v>1264</v>
      </c>
      <c r="AW27" s="79">
        <v>1264</v>
      </c>
      <c r="AX27" s="79">
        <v>100</v>
      </c>
      <c r="AY27" s="79">
        <v>1695</v>
      </c>
      <c r="AZ27" s="500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37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46">
        <v>26.9</v>
      </c>
      <c r="BK27" s="108">
        <v>1870</v>
      </c>
      <c r="BL27" s="51">
        <v>1534</v>
      </c>
      <c r="BM27" s="51">
        <v>82.03208556149733</v>
      </c>
      <c r="BN27" s="51">
        <v>2567.2</v>
      </c>
      <c r="BO27" s="377">
        <v>16.735332464146023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27" sqref="BD27"/>
    </sheetView>
  </sheetViews>
  <sheetFormatPr defaultColWidth="8.875" defaultRowHeight="12.75"/>
  <cols>
    <col min="1" max="1" width="21.125" style="385" customWidth="1"/>
    <col min="2" max="2" width="9.25390625" style="385" hidden="1" customWidth="1"/>
    <col min="3" max="3" width="15.625" style="385" hidden="1" customWidth="1"/>
    <col min="4" max="4" width="13.00390625" style="385" hidden="1" customWidth="1"/>
    <col min="5" max="5" width="15.125" style="385" hidden="1" customWidth="1"/>
    <col min="6" max="6" width="11.75390625" style="385" hidden="1" customWidth="1"/>
    <col min="7" max="7" width="8.375" style="385" customWidth="1"/>
    <col min="8" max="8" width="8.125" style="385" customWidth="1"/>
    <col min="9" max="9" width="6.125" style="385" customWidth="1"/>
    <col min="10" max="10" width="8.375" style="385" customWidth="1"/>
    <col min="11" max="11" width="6.25390625" style="385" customWidth="1"/>
    <col min="12" max="12" width="7.125" style="385" customWidth="1"/>
    <col min="13" max="13" width="7.625" style="385" customWidth="1"/>
    <col min="14" max="14" width="6.625" style="385" customWidth="1"/>
    <col min="15" max="15" width="8.00390625" style="385" customWidth="1"/>
    <col min="16" max="16" width="8.25390625" style="385" customWidth="1"/>
    <col min="17" max="17" width="5.875" style="385" customWidth="1"/>
    <col min="18" max="18" width="6.375" style="385" customWidth="1"/>
    <col min="19" max="19" width="6.75390625" style="385" customWidth="1"/>
    <col min="20" max="20" width="6.625" style="385" customWidth="1"/>
    <col min="21" max="21" width="6.00390625" style="385" customWidth="1"/>
    <col min="22" max="22" width="7.00390625" style="385" customWidth="1"/>
    <col min="23" max="24" width="5.875" style="385" customWidth="1"/>
    <col min="25" max="26" width="6.75390625" style="385" customWidth="1"/>
    <col min="27" max="27" width="0.12890625" style="385" customWidth="1"/>
    <col min="28" max="28" width="11.25390625" style="385" hidden="1" customWidth="1"/>
    <col min="29" max="29" width="9.125" style="385" hidden="1" customWidth="1"/>
    <col min="30" max="30" width="6.875" style="385" hidden="1" customWidth="1"/>
    <col min="31" max="31" width="7.00390625" style="385" customWidth="1"/>
    <col min="32" max="32" width="6.125" style="385" customWidth="1"/>
    <col min="33" max="33" width="5.25390625" style="385" customWidth="1"/>
    <col min="34" max="34" width="6.25390625" style="385" customWidth="1"/>
    <col min="35" max="35" width="6.875" style="385" bestFit="1" customWidth="1"/>
    <col min="36" max="36" width="7.00390625" style="385" customWidth="1"/>
    <col min="37" max="37" width="6.875" style="385" customWidth="1"/>
    <col min="38" max="38" width="6.25390625" style="385" customWidth="1"/>
    <col min="39" max="39" width="7.625" style="385" customWidth="1"/>
    <col min="40" max="40" width="6.125" style="385" customWidth="1"/>
    <col min="41" max="41" width="7.875" style="385" hidden="1" customWidth="1"/>
    <col min="42" max="42" width="7.375" style="385" hidden="1" customWidth="1"/>
    <col min="43" max="43" width="6.875" style="385" hidden="1" customWidth="1"/>
    <col min="44" max="44" width="11.125" style="385" hidden="1" customWidth="1"/>
    <col min="45" max="45" width="6.875" style="385" bestFit="1" customWidth="1"/>
    <col min="46" max="46" width="7.25390625" style="385" customWidth="1"/>
    <col min="47" max="47" width="6.00390625" style="385" customWidth="1"/>
    <col min="48" max="48" width="8.125" style="385" customWidth="1"/>
    <col min="49" max="49" width="7.125" style="385" customWidth="1"/>
    <col min="50" max="50" width="7.25390625" style="385" bestFit="1" customWidth="1"/>
    <col min="51" max="51" width="7.25390625" style="385" customWidth="1"/>
    <col min="52" max="52" width="6.875" style="385" customWidth="1"/>
    <col min="53" max="53" width="7.625" style="385" bestFit="1" customWidth="1"/>
    <col min="54" max="54" width="6.75390625" style="385" customWidth="1"/>
    <col min="55" max="57" width="6.625" style="385" customWidth="1"/>
    <col min="58" max="58" width="7.375" style="385" customWidth="1"/>
    <col min="59" max="59" width="8.00390625" style="385" customWidth="1"/>
    <col min="60" max="60" width="0.12890625" style="385" customWidth="1"/>
    <col min="61" max="61" width="6.75390625" style="385" hidden="1" customWidth="1"/>
    <col min="62" max="62" width="7.75390625" style="385" hidden="1" customWidth="1"/>
    <col min="63" max="63" width="8.375" style="385" hidden="1" customWidth="1"/>
    <col min="64" max="16384" width="8.875" style="385" customWidth="1"/>
  </cols>
  <sheetData>
    <row r="1" spans="1:59" s="378" customFormat="1" ht="18" customHeight="1">
      <c r="A1" s="248"/>
      <c r="B1" s="248"/>
      <c r="C1" s="248"/>
      <c r="D1" s="248"/>
      <c r="E1" s="248"/>
      <c r="F1" s="248"/>
      <c r="G1" s="248"/>
      <c r="H1" s="248"/>
      <c r="I1" s="523" t="s">
        <v>51</v>
      </c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</row>
    <row r="2" spans="1:62" s="378" customFormat="1" ht="18.75" customHeight="1" thickBot="1">
      <c r="A2" s="4"/>
      <c r="B2" s="4"/>
      <c r="C2" s="4"/>
      <c r="D2" s="4"/>
      <c r="E2" s="4"/>
      <c r="F2" s="4"/>
      <c r="G2" s="4"/>
      <c r="H2" s="4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0"/>
      <c r="BD2" s="531">
        <v>43034</v>
      </c>
      <c r="BE2" s="532"/>
      <c r="BF2" s="532"/>
      <c r="BG2" s="532"/>
      <c r="BI2" s="3"/>
      <c r="BJ2" s="250"/>
    </row>
    <row r="3" spans="1:63" s="378" customFormat="1" ht="15.75" customHeight="1" thickBot="1">
      <c r="A3" s="533" t="s">
        <v>0</v>
      </c>
      <c r="B3" s="535" t="s">
        <v>52</v>
      </c>
      <c r="C3" s="521"/>
      <c r="D3" s="521"/>
      <c r="E3" s="521"/>
      <c r="F3" s="536"/>
      <c r="G3" s="537" t="s">
        <v>53</v>
      </c>
      <c r="H3" s="537"/>
      <c r="I3" s="537"/>
      <c r="J3" s="537"/>
      <c r="K3" s="537"/>
      <c r="L3" s="538" t="s">
        <v>54</v>
      </c>
      <c r="M3" s="539"/>
      <c r="N3" s="539"/>
      <c r="O3" s="539"/>
      <c r="P3" s="540"/>
      <c r="Q3" s="529" t="s">
        <v>55</v>
      </c>
      <c r="R3" s="527"/>
      <c r="S3" s="527"/>
      <c r="T3" s="527"/>
      <c r="U3" s="527"/>
      <c r="V3" s="529" t="s">
        <v>56</v>
      </c>
      <c r="W3" s="527"/>
      <c r="X3" s="527"/>
      <c r="Y3" s="527"/>
      <c r="Z3" s="530"/>
      <c r="AA3" s="526" t="s">
        <v>57</v>
      </c>
      <c r="AB3" s="527"/>
      <c r="AC3" s="527"/>
      <c r="AD3" s="528"/>
      <c r="AE3" s="529" t="s">
        <v>58</v>
      </c>
      <c r="AF3" s="527"/>
      <c r="AG3" s="527"/>
      <c r="AH3" s="527"/>
      <c r="AI3" s="530"/>
      <c r="AJ3" s="529" t="s">
        <v>59</v>
      </c>
      <c r="AK3" s="527"/>
      <c r="AL3" s="527"/>
      <c r="AM3" s="527"/>
      <c r="AN3" s="530"/>
      <c r="AO3" s="526" t="s">
        <v>60</v>
      </c>
      <c r="AP3" s="527"/>
      <c r="AQ3" s="527"/>
      <c r="AR3" s="527"/>
      <c r="AS3" s="527" t="s">
        <v>61</v>
      </c>
      <c r="AT3" s="527"/>
      <c r="AU3" s="527"/>
      <c r="AV3" s="527"/>
      <c r="AW3" s="530"/>
      <c r="AX3" s="526" t="s">
        <v>62</v>
      </c>
      <c r="AY3" s="527"/>
      <c r="AZ3" s="527"/>
      <c r="BA3" s="527"/>
      <c r="BB3" s="528"/>
      <c r="BC3" s="529" t="s">
        <v>63</v>
      </c>
      <c r="BD3" s="527"/>
      <c r="BE3" s="527"/>
      <c r="BF3" s="527"/>
      <c r="BG3" s="530"/>
      <c r="BH3" s="520" t="s">
        <v>128</v>
      </c>
      <c r="BI3" s="521"/>
      <c r="BJ3" s="521"/>
      <c r="BK3" s="522"/>
    </row>
    <row r="4" spans="1:63" s="378" customFormat="1" ht="84" customHeight="1" thickBot="1">
      <c r="A4" s="534"/>
      <c r="B4" s="251" t="s">
        <v>64</v>
      </c>
      <c r="C4" s="252" t="s">
        <v>17</v>
      </c>
      <c r="D4" s="252" t="s">
        <v>18</v>
      </c>
      <c r="E4" s="252" t="s">
        <v>19</v>
      </c>
      <c r="F4" s="253" t="s">
        <v>20</v>
      </c>
      <c r="G4" s="323" t="s">
        <v>64</v>
      </c>
      <c r="H4" s="323" t="s">
        <v>65</v>
      </c>
      <c r="I4" s="323" t="s">
        <v>18</v>
      </c>
      <c r="J4" s="323" t="s">
        <v>66</v>
      </c>
      <c r="K4" s="323" t="s">
        <v>20</v>
      </c>
      <c r="L4" s="254" t="s">
        <v>64</v>
      </c>
      <c r="M4" s="255" t="s">
        <v>65</v>
      </c>
      <c r="N4" s="255" t="s">
        <v>18</v>
      </c>
      <c r="O4" s="255" t="s">
        <v>66</v>
      </c>
      <c r="P4" s="256" t="s">
        <v>20</v>
      </c>
      <c r="Q4" s="257" t="s">
        <v>64</v>
      </c>
      <c r="R4" s="258" t="s">
        <v>65</v>
      </c>
      <c r="S4" s="255" t="s">
        <v>18</v>
      </c>
      <c r="T4" s="258" t="s">
        <v>66</v>
      </c>
      <c r="U4" s="258" t="s">
        <v>67</v>
      </c>
      <c r="V4" s="257" t="s">
        <v>64</v>
      </c>
      <c r="W4" s="258" t="s">
        <v>65</v>
      </c>
      <c r="X4" s="258" t="s">
        <v>18</v>
      </c>
      <c r="Y4" s="258" t="s">
        <v>66</v>
      </c>
      <c r="Z4" s="259" t="s">
        <v>20</v>
      </c>
      <c r="AA4" s="260" t="s">
        <v>68</v>
      </c>
      <c r="AB4" s="258" t="s">
        <v>65</v>
      </c>
      <c r="AC4" s="258" t="s">
        <v>66</v>
      </c>
      <c r="AD4" s="261" t="s">
        <v>20</v>
      </c>
      <c r="AE4" s="257" t="s">
        <v>68</v>
      </c>
      <c r="AF4" s="258" t="s">
        <v>65</v>
      </c>
      <c r="AG4" s="258" t="s">
        <v>18</v>
      </c>
      <c r="AH4" s="258" t="s">
        <v>66</v>
      </c>
      <c r="AI4" s="259" t="s">
        <v>20</v>
      </c>
      <c r="AJ4" s="257" t="s">
        <v>64</v>
      </c>
      <c r="AK4" s="258" t="s">
        <v>65</v>
      </c>
      <c r="AL4" s="258" t="s">
        <v>18</v>
      </c>
      <c r="AM4" s="258" t="s">
        <v>66</v>
      </c>
      <c r="AN4" s="259" t="s">
        <v>20</v>
      </c>
      <c r="AO4" s="260" t="s">
        <v>64</v>
      </c>
      <c r="AP4" s="258" t="s">
        <v>65</v>
      </c>
      <c r="AQ4" s="258" t="s">
        <v>66</v>
      </c>
      <c r="AR4" s="258" t="s">
        <v>20</v>
      </c>
      <c r="AS4" s="258" t="s">
        <v>68</v>
      </c>
      <c r="AT4" s="258" t="s">
        <v>65</v>
      </c>
      <c r="AU4" s="258" t="s">
        <v>18</v>
      </c>
      <c r="AV4" s="258" t="s">
        <v>66</v>
      </c>
      <c r="AW4" s="259" t="s">
        <v>20</v>
      </c>
      <c r="AX4" s="260" t="s">
        <v>68</v>
      </c>
      <c r="AY4" s="258" t="s">
        <v>65</v>
      </c>
      <c r="AZ4" s="258" t="s">
        <v>18</v>
      </c>
      <c r="BA4" s="258" t="s">
        <v>66</v>
      </c>
      <c r="BB4" s="261" t="s">
        <v>20</v>
      </c>
      <c r="BC4" s="257" t="s">
        <v>68</v>
      </c>
      <c r="BD4" s="258" t="s">
        <v>65</v>
      </c>
      <c r="BE4" s="258" t="s">
        <v>18</v>
      </c>
      <c r="BF4" s="258" t="s">
        <v>66</v>
      </c>
      <c r="BG4" s="259" t="s">
        <v>20</v>
      </c>
      <c r="BH4" s="257" t="s">
        <v>68</v>
      </c>
      <c r="BI4" s="258" t="s">
        <v>65</v>
      </c>
      <c r="BJ4" s="258" t="s">
        <v>66</v>
      </c>
      <c r="BK4" s="259" t="s">
        <v>20</v>
      </c>
    </row>
    <row r="5" spans="1:63" s="378" customFormat="1" ht="15.75">
      <c r="A5" s="89" t="s">
        <v>28</v>
      </c>
      <c r="B5" s="262"/>
      <c r="C5" s="262"/>
      <c r="D5" s="262"/>
      <c r="E5" s="263"/>
      <c r="F5" s="264"/>
      <c r="G5" s="265"/>
      <c r="H5" s="266"/>
      <c r="I5" s="267"/>
      <c r="J5" s="266"/>
      <c r="K5" s="268"/>
      <c r="L5" s="269"/>
      <c r="M5" s="266"/>
      <c r="N5" s="266"/>
      <c r="O5" s="266"/>
      <c r="P5" s="270"/>
      <c r="Q5" s="271"/>
      <c r="R5" s="266"/>
      <c r="S5" s="273"/>
      <c r="T5" s="266"/>
      <c r="U5" s="268"/>
      <c r="V5" s="272"/>
      <c r="W5" s="266"/>
      <c r="X5" s="273"/>
      <c r="Y5" s="266"/>
      <c r="Z5" s="270"/>
      <c r="AA5" s="271"/>
      <c r="AB5" s="266"/>
      <c r="AC5" s="266"/>
      <c r="AD5" s="268"/>
      <c r="AE5" s="272"/>
      <c r="AF5" s="266"/>
      <c r="AG5" s="266"/>
      <c r="AH5" s="266"/>
      <c r="AI5" s="268"/>
      <c r="AJ5" s="272"/>
      <c r="AK5" s="266"/>
      <c r="AL5" s="273"/>
      <c r="AM5" s="266"/>
      <c r="AN5" s="274"/>
      <c r="AO5" s="272"/>
      <c r="AP5" s="266"/>
      <c r="AQ5" s="266"/>
      <c r="AR5" s="268"/>
      <c r="AS5" s="272"/>
      <c r="AT5" s="266"/>
      <c r="AU5" s="266"/>
      <c r="AV5" s="266"/>
      <c r="AW5" s="270"/>
      <c r="AX5" s="271"/>
      <c r="AY5" s="266"/>
      <c r="AZ5" s="273"/>
      <c r="BA5" s="266"/>
      <c r="BB5" s="268"/>
      <c r="BC5" s="272"/>
      <c r="BD5" s="266"/>
      <c r="BE5" s="273"/>
      <c r="BF5" s="266"/>
      <c r="BG5" s="270"/>
      <c r="BH5" s="296"/>
      <c r="BI5" s="227"/>
      <c r="BJ5" s="229"/>
      <c r="BK5" s="283"/>
    </row>
    <row r="6" spans="1:63" s="378" customFormat="1" ht="15.75">
      <c r="A6" s="1" t="s">
        <v>29</v>
      </c>
      <c r="B6" s="275"/>
      <c r="C6" s="276"/>
      <c r="D6" s="276"/>
      <c r="E6" s="277"/>
      <c r="F6" s="278"/>
      <c r="G6" s="279">
        <v>5674</v>
      </c>
      <c r="H6" s="227">
        <v>1161</v>
      </c>
      <c r="I6" s="280">
        <f aca="true" t="shared" si="0" ref="I6:I11">H6/G6*100</f>
        <v>20.461755375396546</v>
      </c>
      <c r="J6" s="227">
        <v>1969</v>
      </c>
      <c r="K6" s="228">
        <f aca="true" t="shared" si="1" ref="K6:K27">IF(J6&gt;0,J6/H6*10,"")</f>
        <v>16.959517657192077</v>
      </c>
      <c r="L6" s="281"/>
      <c r="M6" s="282"/>
      <c r="N6" s="282"/>
      <c r="O6" s="282"/>
      <c r="P6" s="283"/>
      <c r="Q6" s="284"/>
      <c r="R6" s="282"/>
      <c r="S6" s="286"/>
      <c r="T6" s="282"/>
      <c r="U6" s="225"/>
      <c r="V6" s="285"/>
      <c r="W6" s="282"/>
      <c r="X6" s="286"/>
      <c r="Y6" s="282"/>
      <c r="Z6" s="297"/>
      <c r="AA6" s="284"/>
      <c r="AB6" s="282"/>
      <c r="AC6" s="282"/>
      <c r="AD6" s="225"/>
      <c r="AE6" s="287"/>
      <c r="AF6" s="288"/>
      <c r="AG6" s="288"/>
      <c r="AH6" s="288"/>
      <c r="AI6" s="289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9">
        <f aca="true" t="shared" si="2" ref="AU6:AU13">AT6/AS6*100</f>
        <v>100</v>
      </c>
      <c r="AV6" s="227">
        <v>283</v>
      </c>
      <c r="AW6" s="297">
        <f aca="true" t="shared" si="3" ref="AW6:AW21">IF(AV6&gt;0,AV6/AT6*10,"")</f>
        <v>18.866666666666667</v>
      </c>
      <c r="AX6" s="293">
        <v>12</v>
      </c>
      <c r="AY6" s="227">
        <v>12</v>
      </c>
      <c r="AZ6" s="229">
        <f>AY6/AX6*100</f>
        <v>100</v>
      </c>
      <c r="BA6" s="227">
        <v>120</v>
      </c>
      <c r="BB6" s="228">
        <f aca="true" t="shared" si="4" ref="BB6:BB26">IF(BA6&gt;0,BA6/AY6*10,"")</f>
        <v>100</v>
      </c>
      <c r="BC6" s="226"/>
      <c r="BD6" s="227"/>
      <c r="BE6" s="229"/>
      <c r="BF6" s="227"/>
      <c r="BG6" s="283"/>
      <c r="BH6" s="296"/>
      <c r="BI6" s="227"/>
      <c r="BJ6" s="229"/>
      <c r="BK6" s="283"/>
    </row>
    <row r="7" spans="1:63" s="378" customFormat="1" ht="15.75">
      <c r="A7" s="1" t="s">
        <v>30</v>
      </c>
      <c r="B7" s="290">
        <v>230</v>
      </c>
      <c r="C7" s="230">
        <v>230</v>
      </c>
      <c r="D7" s="280">
        <f>C7/B7*100</f>
        <v>100</v>
      </c>
      <c r="E7" s="230">
        <v>140</v>
      </c>
      <c r="F7" s="291">
        <f>E7/C7*10</f>
        <v>6.086956521739131</v>
      </c>
      <c r="G7" s="279">
        <v>6508</v>
      </c>
      <c r="H7" s="227">
        <v>40</v>
      </c>
      <c r="I7" s="280">
        <f t="shared" si="0"/>
        <v>0.6146281499692685</v>
      </c>
      <c r="J7" s="227">
        <v>40</v>
      </c>
      <c r="K7" s="228">
        <f>IF(J7&gt;0,J7/H7*10,"")</f>
        <v>10</v>
      </c>
      <c r="L7" s="281"/>
      <c r="M7" s="282"/>
      <c r="N7" s="282"/>
      <c r="O7" s="282"/>
      <c r="P7" s="283"/>
      <c r="Q7" s="284"/>
      <c r="R7" s="282"/>
      <c r="S7" s="286"/>
      <c r="T7" s="282"/>
      <c r="U7" s="225"/>
      <c r="V7" s="285"/>
      <c r="W7" s="282"/>
      <c r="X7" s="286"/>
      <c r="Y7" s="282"/>
      <c r="Z7" s="297"/>
      <c r="AA7" s="293">
        <v>652</v>
      </c>
      <c r="AB7" s="227"/>
      <c r="AC7" s="227"/>
      <c r="AD7" s="225"/>
      <c r="AE7" s="292">
        <v>625</v>
      </c>
      <c r="AF7" s="276">
        <v>625</v>
      </c>
      <c r="AG7" s="276">
        <f>AF7/AE7*100</f>
        <v>100</v>
      </c>
      <c r="AH7" s="276">
        <v>124</v>
      </c>
      <c r="AI7" s="278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9">
        <f t="shared" si="2"/>
        <v>93.03621169916435</v>
      </c>
      <c r="AV7" s="227">
        <v>8381</v>
      </c>
      <c r="AW7" s="297">
        <f t="shared" si="3"/>
        <v>125.46407185628743</v>
      </c>
      <c r="AX7" s="293">
        <v>65</v>
      </c>
      <c r="AY7" s="227">
        <v>65</v>
      </c>
      <c r="AZ7" s="229">
        <f>AY7/AX7*100</f>
        <v>100</v>
      </c>
      <c r="BA7" s="227">
        <v>552</v>
      </c>
      <c r="BB7" s="228">
        <f t="shared" si="4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2">
        <f>IF(BF7&gt;0,BF7/BD7*10,"")</f>
        <v>250</v>
      </c>
      <c r="BH7" s="296"/>
      <c r="BI7" s="227"/>
      <c r="BJ7" s="229"/>
      <c r="BK7" s="283"/>
    </row>
    <row r="8" spans="1:63" s="378" customFormat="1" ht="15.75">
      <c r="A8" s="1" t="s">
        <v>31</v>
      </c>
      <c r="B8" s="290">
        <v>210</v>
      </c>
      <c r="C8" s="230">
        <v>210</v>
      </c>
      <c r="D8" s="280">
        <f>C8/B8*100</f>
        <v>100</v>
      </c>
      <c r="E8" s="230">
        <v>197</v>
      </c>
      <c r="F8" s="291">
        <f>E8/C8*10</f>
        <v>9.380952380952381</v>
      </c>
      <c r="G8" s="279">
        <v>1295</v>
      </c>
      <c r="H8" s="227">
        <v>75</v>
      </c>
      <c r="I8" s="280">
        <f t="shared" si="0"/>
        <v>5.7915057915057915</v>
      </c>
      <c r="J8" s="227">
        <v>86</v>
      </c>
      <c r="K8" s="228">
        <f t="shared" si="1"/>
        <v>11.466666666666667</v>
      </c>
      <c r="L8" s="281"/>
      <c r="M8" s="282"/>
      <c r="N8" s="282"/>
      <c r="O8" s="282"/>
      <c r="P8" s="283"/>
      <c r="Q8" s="284"/>
      <c r="R8" s="282"/>
      <c r="S8" s="286"/>
      <c r="T8" s="282"/>
      <c r="U8" s="225"/>
      <c r="V8" s="285"/>
      <c r="W8" s="282"/>
      <c r="X8" s="286"/>
      <c r="Y8" s="282"/>
      <c r="Z8" s="297"/>
      <c r="AA8" s="293"/>
      <c r="AB8" s="227"/>
      <c r="AC8" s="227"/>
      <c r="AD8" s="225"/>
      <c r="AE8" s="292">
        <v>114</v>
      </c>
      <c r="AF8" s="276">
        <v>114</v>
      </c>
      <c r="AG8" s="276">
        <f>AF8/AE8*100</f>
        <v>100</v>
      </c>
      <c r="AH8" s="276">
        <v>51</v>
      </c>
      <c r="AI8" s="278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9">
        <f t="shared" si="2"/>
        <v>100</v>
      </c>
      <c r="AV8" s="227">
        <v>45</v>
      </c>
      <c r="AW8" s="297">
        <f t="shared" si="3"/>
        <v>4.5</v>
      </c>
      <c r="AX8" s="293"/>
      <c r="AY8" s="227"/>
      <c r="AZ8" s="229"/>
      <c r="BA8" s="227"/>
      <c r="BB8" s="228">
        <f t="shared" si="4"/>
      </c>
      <c r="BC8" s="226"/>
      <c r="BD8" s="227"/>
      <c r="BE8" s="229"/>
      <c r="BF8" s="227"/>
      <c r="BG8" s="352">
        <f aca="true" t="shared" si="5" ref="BG8:BG27">IF(BF8&gt;0,BF8/BD8*10,"")</f>
      </c>
      <c r="BH8" s="296"/>
      <c r="BI8" s="227"/>
      <c r="BJ8" s="229"/>
      <c r="BK8" s="283"/>
    </row>
    <row r="9" spans="1:63" s="378" customFormat="1" ht="15.75">
      <c r="A9" s="1" t="s">
        <v>32</v>
      </c>
      <c r="B9" s="290">
        <v>941</v>
      </c>
      <c r="C9" s="230">
        <v>941</v>
      </c>
      <c r="D9" s="280">
        <f>C9/B9*100</f>
        <v>100</v>
      </c>
      <c r="E9" s="230">
        <v>443</v>
      </c>
      <c r="F9" s="291">
        <f>E9/C9*10</f>
        <v>4.707757704569607</v>
      </c>
      <c r="G9" s="279">
        <v>7656</v>
      </c>
      <c r="H9" s="227">
        <v>1059</v>
      </c>
      <c r="I9" s="280">
        <f t="shared" si="0"/>
        <v>13.832288401253917</v>
      </c>
      <c r="J9" s="227">
        <v>1413</v>
      </c>
      <c r="K9" s="228">
        <f t="shared" si="1"/>
        <v>13.342776203966004</v>
      </c>
      <c r="L9" s="281"/>
      <c r="M9" s="282"/>
      <c r="N9" s="282"/>
      <c r="O9" s="282"/>
      <c r="P9" s="283"/>
      <c r="Q9" s="284"/>
      <c r="R9" s="282"/>
      <c r="S9" s="286"/>
      <c r="T9" s="282"/>
      <c r="U9" s="225"/>
      <c r="V9" s="285"/>
      <c r="W9" s="282"/>
      <c r="X9" s="286"/>
      <c r="Y9" s="282"/>
      <c r="Z9" s="297"/>
      <c r="AA9" s="293"/>
      <c r="AB9" s="227"/>
      <c r="AC9" s="227"/>
      <c r="AD9" s="225"/>
      <c r="AE9" s="292">
        <v>910</v>
      </c>
      <c r="AF9" s="276">
        <v>910</v>
      </c>
      <c r="AG9" s="276">
        <f>AF9/AE9*100</f>
        <v>100</v>
      </c>
      <c r="AH9" s="276">
        <v>436</v>
      </c>
      <c r="AI9" s="278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9">
        <f t="shared" si="2"/>
        <v>100</v>
      </c>
      <c r="AV9" s="227">
        <v>96</v>
      </c>
      <c r="AW9" s="297">
        <f t="shared" si="3"/>
        <v>80</v>
      </c>
      <c r="AX9" s="293">
        <v>86</v>
      </c>
      <c r="AY9" s="227">
        <v>86</v>
      </c>
      <c r="AZ9" s="229">
        <f>AY9/AX9*100</f>
        <v>100</v>
      </c>
      <c r="BA9" s="227">
        <v>1350</v>
      </c>
      <c r="BB9" s="228">
        <f t="shared" si="4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2">
        <f t="shared" si="5"/>
        <v>170.79207920792078</v>
      </c>
      <c r="BH9" s="296"/>
      <c r="BI9" s="227"/>
      <c r="BJ9" s="229"/>
      <c r="BK9" s="283"/>
    </row>
    <row r="10" spans="1:63" s="378" customFormat="1" ht="15.75">
      <c r="A10" s="1" t="s">
        <v>33</v>
      </c>
      <c r="B10" s="290"/>
      <c r="C10" s="230"/>
      <c r="D10" s="280"/>
      <c r="E10" s="230"/>
      <c r="F10" s="291"/>
      <c r="G10" s="279">
        <v>9953</v>
      </c>
      <c r="H10" s="227">
        <v>1020</v>
      </c>
      <c r="I10" s="280">
        <f t="shared" si="0"/>
        <v>10.248166381995379</v>
      </c>
      <c r="J10" s="227">
        <v>1230</v>
      </c>
      <c r="K10" s="228">
        <f t="shared" si="1"/>
        <v>12.058823529411764</v>
      </c>
      <c r="L10" s="281"/>
      <c r="M10" s="282"/>
      <c r="N10" s="282"/>
      <c r="O10" s="282"/>
      <c r="P10" s="283"/>
      <c r="Q10" s="284"/>
      <c r="R10" s="282"/>
      <c r="S10" s="286"/>
      <c r="T10" s="282"/>
      <c r="U10" s="225"/>
      <c r="V10" s="285"/>
      <c r="W10" s="282"/>
      <c r="X10" s="286"/>
      <c r="Y10" s="282"/>
      <c r="Z10" s="297"/>
      <c r="AA10" s="293"/>
      <c r="AB10" s="227"/>
      <c r="AC10" s="227"/>
      <c r="AD10" s="225"/>
      <c r="AE10" s="292"/>
      <c r="AF10" s="276"/>
      <c r="AG10" s="276"/>
      <c r="AH10" s="276"/>
      <c r="AI10" s="278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9">
        <f t="shared" si="2"/>
        <v>100</v>
      </c>
      <c r="AV10" s="227">
        <v>5000</v>
      </c>
      <c r="AW10" s="297">
        <f t="shared" si="3"/>
        <v>83.33333333333334</v>
      </c>
      <c r="AX10" s="293">
        <v>3</v>
      </c>
      <c r="AY10" s="227">
        <v>3</v>
      </c>
      <c r="AZ10" s="229">
        <f>AY10/AX10*100</f>
        <v>100</v>
      </c>
      <c r="BA10" s="227">
        <v>5</v>
      </c>
      <c r="BB10" s="228">
        <f t="shared" si="4"/>
        <v>16.666666666666668</v>
      </c>
      <c r="BC10" s="226"/>
      <c r="BD10" s="227"/>
      <c r="BE10" s="229"/>
      <c r="BF10" s="227"/>
      <c r="BG10" s="352">
        <f t="shared" si="5"/>
      </c>
      <c r="BH10" s="296"/>
      <c r="BI10" s="227"/>
      <c r="BJ10" s="229"/>
      <c r="BK10" s="283"/>
    </row>
    <row r="11" spans="1:63" s="378" customFormat="1" ht="15.75">
      <c r="A11" s="1" t="s">
        <v>34</v>
      </c>
      <c r="B11" s="290"/>
      <c r="C11" s="230"/>
      <c r="D11" s="280"/>
      <c r="E11" s="230"/>
      <c r="F11" s="291"/>
      <c r="G11" s="279">
        <v>15916</v>
      </c>
      <c r="H11" s="227">
        <v>1448</v>
      </c>
      <c r="I11" s="280">
        <f t="shared" si="0"/>
        <v>9.097763257099773</v>
      </c>
      <c r="J11" s="227">
        <v>1511</v>
      </c>
      <c r="K11" s="228">
        <f t="shared" si="1"/>
        <v>10.435082872928177</v>
      </c>
      <c r="L11" s="281"/>
      <c r="M11" s="282"/>
      <c r="N11" s="282"/>
      <c r="O11" s="282"/>
      <c r="P11" s="283"/>
      <c r="Q11" s="284"/>
      <c r="R11" s="282"/>
      <c r="S11" s="286"/>
      <c r="T11" s="282"/>
      <c r="U11" s="225"/>
      <c r="V11" s="226"/>
      <c r="W11" s="227"/>
      <c r="X11" s="229"/>
      <c r="Y11" s="227"/>
      <c r="Z11" s="297"/>
      <c r="AA11" s="293"/>
      <c r="AB11" s="227"/>
      <c r="AC11" s="227"/>
      <c r="AD11" s="225"/>
      <c r="AE11" s="292"/>
      <c r="AF11" s="276"/>
      <c r="AG11" s="276"/>
      <c r="AH11" s="276"/>
      <c r="AI11" s="278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9">
        <f t="shared" si="2"/>
        <v>100</v>
      </c>
      <c r="AV11" s="227">
        <v>802</v>
      </c>
      <c r="AW11" s="297">
        <f t="shared" si="3"/>
        <v>67.39495798319328</v>
      </c>
      <c r="AX11" s="293">
        <v>34.4</v>
      </c>
      <c r="AY11" s="227">
        <v>34.4</v>
      </c>
      <c r="AZ11" s="229">
        <f>AY11/AX11*100</f>
        <v>100</v>
      </c>
      <c r="BA11" s="227">
        <v>206</v>
      </c>
      <c r="BB11" s="228">
        <f t="shared" si="4"/>
        <v>59.883720930232556</v>
      </c>
      <c r="BC11" s="226">
        <v>23.6</v>
      </c>
      <c r="BD11" s="227">
        <v>23.6</v>
      </c>
      <c r="BE11" s="229">
        <f>BD11/BC11*100</f>
        <v>100</v>
      </c>
      <c r="BF11" s="227">
        <v>330</v>
      </c>
      <c r="BG11" s="352">
        <f t="shared" si="5"/>
        <v>139.83050847457628</v>
      </c>
      <c r="BH11" s="296"/>
      <c r="BI11" s="227"/>
      <c r="BJ11" s="229"/>
      <c r="BK11" s="283"/>
    </row>
    <row r="12" spans="1:63" s="378" customFormat="1" ht="15.75">
      <c r="A12" s="1" t="s">
        <v>35</v>
      </c>
      <c r="B12" s="290">
        <v>329</v>
      </c>
      <c r="C12" s="230">
        <v>329</v>
      </c>
      <c r="D12" s="280">
        <f>C12/B12*100</f>
        <v>100</v>
      </c>
      <c r="E12" s="230">
        <v>130</v>
      </c>
      <c r="F12" s="291">
        <f>E12/C12*10</f>
        <v>3.951367781155015</v>
      </c>
      <c r="G12" s="279">
        <v>25634</v>
      </c>
      <c r="H12" s="227">
        <v>5797</v>
      </c>
      <c r="I12" s="280">
        <f aca="true" t="shared" si="6" ref="I12:I18">H12/G12*100</f>
        <v>22.61449637200593</v>
      </c>
      <c r="J12" s="227">
        <v>8576</v>
      </c>
      <c r="K12" s="228">
        <f t="shared" si="1"/>
        <v>14.79385889253062</v>
      </c>
      <c r="L12" s="281"/>
      <c r="M12" s="282"/>
      <c r="N12" s="282"/>
      <c r="O12" s="282"/>
      <c r="P12" s="283"/>
      <c r="Q12" s="293"/>
      <c r="R12" s="227"/>
      <c r="S12" s="229"/>
      <c r="T12" s="227"/>
      <c r="U12" s="225"/>
      <c r="V12" s="226"/>
      <c r="W12" s="227"/>
      <c r="X12" s="229"/>
      <c r="Y12" s="227"/>
      <c r="Z12" s="297">
        <f>IF(Y12&gt;0,Y12/W12*10,"")</f>
      </c>
      <c r="AA12" s="293"/>
      <c r="AB12" s="227"/>
      <c r="AC12" s="227"/>
      <c r="AD12" s="225"/>
      <c r="AE12" s="292"/>
      <c r="AF12" s="276"/>
      <c r="AG12" s="276"/>
      <c r="AH12" s="276"/>
      <c r="AI12" s="278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9">
        <f t="shared" si="2"/>
        <v>94.24964936886396</v>
      </c>
      <c r="AV12" s="227">
        <v>41308</v>
      </c>
      <c r="AW12" s="297">
        <f t="shared" si="3"/>
        <v>153.67559523809524</v>
      </c>
      <c r="AX12" s="293">
        <v>122</v>
      </c>
      <c r="AY12" s="227">
        <v>122</v>
      </c>
      <c r="AZ12" s="229">
        <f>AY12/AX12*100</f>
        <v>100</v>
      </c>
      <c r="BA12" s="227">
        <v>1485</v>
      </c>
      <c r="BB12" s="228">
        <f t="shared" si="4"/>
        <v>121.72131147540983</v>
      </c>
      <c r="BC12" s="226">
        <v>177</v>
      </c>
      <c r="BD12" s="227">
        <v>177</v>
      </c>
      <c r="BE12" s="229">
        <f>BD12/BC12*100</f>
        <v>100</v>
      </c>
      <c r="BF12" s="227">
        <v>3483</v>
      </c>
      <c r="BG12" s="352">
        <f t="shared" si="5"/>
        <v>196.77966101694918</v>
      </c>
      <c r="BH12" s="296"/>
      <c r="BI12" s="227"/>
      <c r="BJ12" s="229"/>
      <c r="BK12" s="283"/>
    </row>
    <row r="13" spans="1:63" s="378" customFormat="1" ht="15.75">
      <c r="A13" s="1" t="s">
        <v>36</v>
      </c>
      <c r="B13" s="290">
        <v>623</v>
      </c>
      <c r="C13" s="230">
        <v>623</v>
      </c>
      <c r="D13" s="280">
        <f>C13/B13*100</f>
        <v>100</v>
      </c>
      <c r="E13" s="230">
        <v>504</v>
      </c>
      <c r="F13" s="291">
        <f>E13/C13*10</f>
        <v>8.089887640449438</v>
      </c>
      <c r="G13" s="279">
        <v>10918</v>
      </c>
      <c r="H13" s="227">
        <v>2608</v>
      </c>
      <c r="I13" s="280">
        <f t="shared" si="6"/>
        <v>23.887158820296758</v>
      </c>
      <c r="J13" s="227">
        <v>2224</v>
      </c>
      <c r="K13" s="228">
        <f t="shared" si="1"/>
        <v>8.52760736196319</v>
      </c>
      <c r="L13" s="281"/>
      <c r="M13" s="282"/>
      <c r="N13" s="282"/>
      <c r="O13" s="282"/>
      <c r="P13" s="283"/>
      <c r="Q13" s="293"/>
      <c r="R13" s="227"/>
      <c r="S13" s="229"/>
      <c r="T13" s="227"/>
      <c r="U13" s="225"/>
      <c r="V13" s="226"/>
      <c r="W13" s="227"/>
      <c r="X13" s="229"/>
      <c r="Y13" s="227"/>
      <c r="Z13" s="297"/>
      <c r="AA13" s="293"/>
      <c r="AB13" s="227"/>
      <c r="AC13" s="227"/>
      <c r="AD13" s="225"/>
      <c r="AE13" s="292"/>
      <c r="AF13" s="276"/>
      <c r="AG13" s="276"/>
      <c r="AH13" s="276"/>
      <c r="AI13" s="278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9">
        <f t="shared" si="2"/>
        <v>100</v>
      </c>
      <c r="AV13" s="227">
        <v>662</v>
      </c>
      <c r="AW13" s="297">
        <f t="shared" si="3"/>
        <v>50.92307692307692</v>
      </c>
      <c r="AX13" s="293">
        <v>10</v>
      </c>
      <c r="AY13" s="227">
        <v>10</v>
      </c>
      <c r="AZ13" s="229">
        <f>AY13/AX13*100</f>
        <v>100</v>
      </c>
      <c r="BA13" s="227">
        <v>30</v>
      </c>
      <c r="BB13" s="228">
        <f t="shared" si="4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2">
        <f t="shared" si="5"/>
        <v>46.25</v>
      </c>
      <c r="BH13" s="296"/>
      <c r="BI13" s="227"/>
      <c r="BJ13" s="229"/>
      <c r="BK13" s="283"/>
    </row>
    <row r="14" spans="1:63" s="378" customFormat="1" ht="21" customHeight="1">
      <c r="A14" s="1" t="s">
        <v>37</v>
      </c>
      <c r="B14" s="290"/>
      <c r="C14" s="230"/>
      <c r="D14" s="280"/>
      <c r="E14" s="230"/>
      <c r="F14" s="291"/>
      <c r="G14" s="279">
        <v>14341</v>
      </c>
      <c r="H14" s="227">
        <v>3691</v>
      </c>
      <c r="I14" s="280">
        <f t="shared" si="6"/>
        <v>25.73739627641029</v>
      </c>
      <c r="J14" s="227">
        <v>4327</v>
      </c>
      <c r="K14" s="228">
        <f t="shared" si="1"/>
        <v>11.723110268219994</v>
      </c>
      <c r="L14" s="281"/>
      <c r="M14" s="282"/>
      <c r="N14" s="282"/>
      <c r="O14" s="282"/>
      <c r="P14" s="283"/>
      <c r="Q14" s="293"/>
      <c r="R14" s="227"/>
      <c r="S14" s="229"/>
      <c r="T14" s="227"/>
      <c r="U14" s="225"/>
      <c r="V14" s="226"/>
      <c r="W14" s="227"/>
      <c r="X14" s="229"/>
      <c r="Y14" s="227"/>
      <c r="Z14" s="297">
        <f>IF(Y14&gt;0,Y14/W14*10,"")</f>
      </c>
      <c r="AA14" s="293"/>
      <c r="AB14" s="227"/>
      <c r="AC14" s="227"/>
      <c r="AD14" s="228">
        <f>IF(AC14&gt;0,AC14/AB14*10,"")</f>
      </c>
      <c r="AE14" s="292"/>
      <c r="AF14" s="276"/>
      <c r="AG14" s="276"/>
      <c r="AH14" s="276"/>
      <c r="AI14" s="278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9">
        <f aca="true" t="shared" si="7" ref="AU14:AU21">AT14/AS14*100</f>
        <v>100</v>
      </c>
      <c r="AV14" s="227">
        <v>5314</v>
      </c>
      <c r="AW14" s="297">
        <f t="shared" si="3"/>
        <v>255.48076923076923</v>
      </c>
      <c r="AX14" s="293"/>
      <c r="AY14" s="227"/>
      <c r="AZ14" s="229"/>
      <c r="BA14" s="227"/>
      <c r="BB14" s="228">
        <f t="shared" si="4"/>
      </c>
      <c r="BC14" s="226"/>
      <c r="BD14" s="227"/>
      <c r="BE14" s="229"/>
      <c r="BF14" s="227"/>
      <c r="BG14" s="352">
        <f t="shared" si="5"/>
      </c>
      <c r="BH14" s="296"/>
      <c r="BI14" s="227"/>
      <c r="BJ14" s="229"/>
      <c r="BK14" s="283"/>
    </row>
    <row r="15" spans="1:63" s="378" customFormat="1" ht="15.75">
      <c r="A15" s="1" t="s">
        <v>38</v>
      </c>
      <c r="B15" s="290">
        <v>165</v>
      </c>
      <c r="C15" s="230">
        <v>165</v>
      </c>
      <c r="D15" s="280">
        <f>C15/B15*100</f>
        <v>100</v>
      </c>
      <c r="E15" s="230">
        <v>247</v>
      </c>
      <c r="F15" s="291">
        <f>E15/C15*10</f>
        <v>14.96969696969697</v>
      </c>
      <c r="G15" s="279">
        <v>12010</v>
      </c>
      <c r="H15" s="227">
        <v>9952</v>
      </c>
      <c r="I15" s="280">
        <f t="shared" si="6"/>
        <v>82.86427976686095</v>
      </c>
      <c r="J15" s="227">
        <v>13235</v>
      </c>
      <c r="K15" s="228">
        <f t="shared" si="1"/>
        <v>13.298834405144696</v>
      </c>
      <c r="L15" s="281"/>
      <c r="M15" s="282"/>
      <c r="N15" s="282"/>
      <c r="O15" s="282"/>
      <c r="P15" s="283"/>
      <c r="Q15" s="293">
        <v>142</v>
      </c>
      <c r="R15" s="227">
        <v>142</v>
      </c>
      <c r="S15" s="229">
        <f>R15/Q15*100</f>
        <v>100</v>
      </c>
      <c r="T15" s="227">
        <v>195</v>
      </c>
      <c r="U15" s="228">
        <f aca="true" t="shared" si="8" ref="U15:U22">IF(T15&gt;0,T15/R15*10,"")</f>
        <v>13.732394366197182</v>
      </c>
      <c r="V15" s="226"/>
      <c r="W15" s="227"/>
      <c r="X15" s="229"/>
      <c r="Y15" s="227"/>
      <c r="Z15" s="297"/>
      <c r="AA15" s="293"/>
      <c r="AB15" s="227"/>
      <c r="AC15" s="227"/>
      <c r="AD15" s="225"/>
      <c r="AE15" s="292">
        <v>100</v>
      </c>
      <c r="AF15" s="276">
        <v>100</v>
      </c>
      <c r="AG15" s="276">
        <f>AF15/AE15*100</f>
        <v>100</v>
      </c>
      <c r="AH15" s="276">
        <v>126</v>
      </c>
      <c r="AI15" s="278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9">
        <f t="shared" si="7"/>
        <v>100</v>
      </c>
      <c r="AV15" s="227">
        <v>12243</v>
      </c>
      <c r="AW15" s="297">
        <f t="shared" si="3"/>
        <v>105</v>
      </c>
      <c r="AX15" s="293"/>
      <c r="AY15" s="227"/>
      <c r="AZ15" s="229"/>
      <c r="BA15" s="227"/>
      <c r="BB15" s="228">
        <f t="shared" si="4"/>
      </c>
      <c r="BC15" s="226"/>
      <c r="BD15" s="227"/>
      <c r="BE15" s="229"/>
      <c r="BF15" s="227"/>
      <c r="BG15" s="352">
        <f t="shared" si="5"/>
      </c>
      <c r="BH15" s="296"/>
      <c r="BI15" s="227"/>
      <c r="BJ15" s="229"/>
      <c r="BK15" s="283"/>
    </row>
    <row r="16" spans="1:63" s="378" customFormat="1" ht="15.75">
      <c r="A16" s="1" t="s">
        <v>39</v>
      </c>
      <c r="B16" s="290">
        <v>225</v>
      </c>
      <c r="C16" s="230">
        <v>225</v>
      </c>
      <c r="D16" s="280">
        <f>C16/B16*100</f>
        <v>100</v>
      </c>
      <c r="E16" s="230">
        <v>180</v>
      </c>
      <c r="F16" s="291">
        <f>E16/C16*10</f>
        <v>8</v>
      </c>
      <c r="G16" s="279">
        <v>11406</v>
      </c>
      <c r="H16" s="227">
        <v>2200</v>
      </c>
      <c r="I16" s="280">
        <f t="shared" si="6"/>
        <v>19.2880939856216</v>
      </c>
      <c r="J16" s="227">
        <v>1408</v>
      </c>
      <c r="K16" s="228">
        <f t="shared" si="1"/>
        <v>6.4</v>
      </c>
      <c r="L16" s="281"/>
      <c r="M16" s="282"/>
      <c r="N16" s="282"/>
      <c r="O16" s="282"/>
      <c r="P16" s="283"/>
      <c r="Q16" s="293"/>
      <c r="R16" s="227"/>
      <c r="S16" s="229"/>
      <c r="T16" s="227"/>
      <c r="U16" s="228">
        <f t="shared" si="8"/>
      </c>
      <c r="V16" s="226"/>
      <c r="W16" s="227"/>
      <c r="X16" s="229"/>
      <c r="Y16" s="227"/>
      <c r="Z16" s="297"/>
      <c r="AA16" s="293"/>
      <c r="AB16" s="227"/>
      <c r="AC16" s="227"/>
      <c r="AD16" s="225"/>
      <c r="AE16" s="292"/>
      <c r="AF16" s="276"/>
      <c r="AG16" s="276"/>
      <c r="AH16" s="276"/>
      <c r="AI16" s="278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9">
        <f t="shared" si="7"/>
        <v>100</v>
      </c>
      <c r="AV16" s="227">
        <v>1800</v>
      </c>
      <c r="AW16" s="297">
        <f t="shared" si="3"/>
        <v>90</v>
      </c>
      <c r="AX16" s="293"/>
      <c r="AY16" s="227"/>
      <c r="AZ16" s="229"/>
      <c r="BA16" s="227"/>
      <c r="BB16" s="228">
        <f t="shared" si="4"/>
      </c>
      <c r="BC16" s="226"/>
      <c r="BD16" s="227"/>
      <c r="BE16" s="229"/>
      <c r="BF16" s="227"/>
      <c r="BG16" s="352">
        <f t="shared" si="5"/>
      </c>
      <c r="BH16" s="296"/>
      <c r="BI16" s="227"/>
      <c r="BJ16" s="229"/>
      <c r="BK16" s="283"/>
    </row>
    <row r="17" spans="1:63" s="378" customFormat="1" ht="15.75">
      <c r="A17" s="1" t="s">
        <v>40</v>
      </c>
      <c r="B17" s="290">
        <v>1986</v>
      </c>
      <c r="C17" s="230">
        <v>1986</v>
      </c>
      <c r="D17" s="280">
        <f>C17/B17*100</f>
        <v>100</v>
      </c>
      <c r="E17" s="230">
        <v>3877</v>
      </c>
      <c r="F17" s="291">
        <f>E17/C17*10</f>
        <v>19.521651560926486</v>
      </c>
      <c r="G17" s="279">
        <v>13084</v>
      </c>
      <c r="H17" s="227">
        <v>3862</v>
      </c>
      <c r="I17" s="280">
        <f t="shared" si="6"/>
        <v>29.516967288291042</v>
      </c>
      <c r="J17" s="227">
        <v>3489</v>
      </c>
      <c r="K17" s="228">
        <f t="shared" si="1"/>
        <v>9.034179181771103</v>
      </c>
      <c r="L17" s="281"/>
      <c r="M17" s="282"/>
      <c r="N17" s="282"/>
      <c r="O17" s="282"/>
      <c r="P17" s="283"/>
      <c r="Q17" s="293"/>
      <c r="R17" s="227"/>
      <c r="S17" s="229"/>
      <c r="T17" s="227"/>
      <c r="U17" s="228">
        <f t="shared" si="8"/>
      </c>
      <c r="V17" s="226"/>
      <c r="W17" s="227"/>
      <c r="X17" s="229"/>
      <c r="Y17" s="227"/>
      <c r="Z17" s="297"/>
      <c r="AA17" s="293"/>
      <c r="AB17" s="227"/>
      <c r="AC17" s="227"/>
      <c r="AD17" s="225"/>
      <c r="AE17" s="294"/>
      <c r="AF17" s="295"/>
      <c r="AG17" s="276"/>
      <c r="AH17" s="295"/>
      <c r="AI17" s="278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9">
        <f t="shared" si="7"/>
        <v>100</v>
      </c>
      <c r="AV17" s="227">
        <v>2154</v>
      </c>
      <c r="AW17" s="297">
        <f t="shared" si="3"/>
        <v>91.65957446808511</v>
      </c>
      <c r="AX17" s="293"/>
      <c r="AY17" s="227"/>
      <c r="AZ17" s="231"/>
      <c r="BA17" s="227"/>
      <c r="BB17" s="228">
        <f t="shared" si="4"/>
      </c>
      <c r="BC17" s="226"/>
      <c r="BD17" s="227"/>
      <c r="BE17" s="229"/>
      <c r="BF17" s="227"/>
      <c r="BG17" s="352">
        <f t="shared" si="5"/>
      </c>
      <c r="BH17" s="296"/>
      <c r="BI17" s="227"/>
      <c r="BJ17" s="229"/>
      <c r="BK17" s="283"/>
    </row>
    <row r="18" spans="1:63" s="378" customFormat="1" ht="15.75">
      <c r="A18" s="1" t="s">
        <v>41</v>
      </c>
      <c r="B18" s="290"/>
      <c r="C18" s="230"/>
      <c r="D18" s="280"/>
      <c r="E18" s="230"/>
      <c r="F18" s="291"/>
      <c r="G18" s="279">
        <v>4611</v>
      </c>
      <c r="H18" s="227">
        <v>294</v>
      </c>
      <c r="I18" s="280">
        <f t="shared" si="6"/>
        <v>6.376057254391672</v>
      </c>
      <c r="J18" s="227">
        <v>272</v>
      </c>
      <c r="K18" s="228">
        <f t="shared" si="1"/>
        <v>9.251700680272108</v>
      </c>
      <c r="L18" s="281"/>
      <c r="M18" s="282"/>
      <c r="N18" s="282"/>
      <c r="O18" s="282"/>
      <c r="P18" s="283"/>
      <c r="Q18" s="293"/>
      <c r="R18" s="227"/>
      <c r="S18" s="229"/>
      <c r="T18" s="227"/>
      <c r="U18" s="228">
        <f t="shared" si="8"/>
      </c>
      <c r="V18" s="226"/>
      <c r="W18" s="227"/>
      <c r="X18" s="229"/>
      <c r="Y18" s="227"/>
      <c r="Z18" s="297"/>
      <c r="AA18" s="293"/>
      <c r="AB18" s="227"/>
      <c r="AC18" s="227"/>
      <c r="AD18" s="225"/>
      <c r="AE18" s="292"/>
      <c r="AF18" s="276"/>
      <c r="AG18" s="276"/>
      <c r="AH18" s="276"/>
      <c r="AI18" s="278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9">
        <f t="shared" si="7"/>
        <v>100</v>
      </c>
      <c r="AV18" s="227">
        <v>3665</v>
      </c>
      <c r="AW18" s="352">
        <f t="shared" si="3"/>
        <v>67.0018281535649</v>
      </c>
      <c r="AX18" s="293">
        <v>2.5</v>
      </c>
      <c r="AY18" s="227">
        <v>2.5</v>
      </c>
      <c r="AZ18" s="286">
        <f>AY18/AX18*100</f>
        <v>100</v>
      </c>
      <c r="BA18" s="227">
        <v>23</v>
      </c>
      <c r="BB18" s="228">
        <f t="shared" si="4"/>
        <v>92</v>
      </c>
      <c r="BC18" s="226">
        <v>0.5</v>
      </c>
      <c r="BD18" s="227">
        <v>0.5</v>
      </c>
      <c r="BE18" s="229">
        <f aca="true" t="shared" si="9" ref="BE18:BE24">BD18/BC18*100</f>
        <v>100</v>
      </c>
      <c r="BF18" s="227">
        <v>7</v>
      </c>
      <c r="BG18" s="352">
        <f t="shared" si="5"/>
        <v>140</v>
      </c>
      <c r="BH18" s="296"/>
      <c r="BI18" s="227"/>
      <c r="BJ18" s="229"/>
      <c r="BK18" s="283"/>
    </row>
    <row r="19" spans="1:63" s="378" customFormat="1" ht="17.25" customHeight="1">
      <c r="A19" s="1" t="s">
        <v>42</v>
      </c>
      <c r="B19" s="290">
        <v>1170</v>
      </c>
      <c r="C19" s="230">
        <v>1170</v>
      </c>
      <c r="D19" s="280">
        <f>C19/B19*100</f>
        <v>100</v>
      </c>
      <c r="E19" s="230">
        <v>601</v>
      </c>
      <c r="F19" s="291">
        <f>E19/C19*10</f>
        <v>5.136752136752136</v>
      </c>
      <c r="G19" s="279">
        <v>8042</v>
      </c>
      <c r="H19" s="227">
        <v>3337</v>
      </c>
      <c r="I19" s="280">
        <f>H19/G19*100</f>
        <v>41.49465307137528</v>
      </c>
      <c r="J19" s="227">
        <v>1785</v>
      </c>
      <c r="K19" s="228">
        <f t="shared" si="1"/>
        <v>5.349115972430326</v>
      </c>
      <c r="L19" s="281"/>
      <c r="M19" s="282"/>
      <c r="N19" s="282"/>
      <c r="O19" s="282"/>
      <c r="P19" s="283"/>
      <c r="Q19" s="293"/>
      <c r="R19" s="227"/>
      <c r="S19" s="229"/>
      <c r="T19" s="227"/>
      <c r="U19" s="228">
        <f t="shared" si="8"/>
      </c>
      <c r="V19" s="226"/>
      <c r="W19" s="227"/>
      <c r="X19" s="229"/>
      <c r="Y19" s="227"/>
      <c r="Z19" s="297"/>
      <c r="AA19" s="293"/>
      <c r="AB19" s="227"/>
      <c r="AC19" s="227"/>
      <c r="AD19" s="225"/>
      <c r="AE19" s="292">
        <v>620</v>
      </c>
      <c r="AF19" s="276">
        <v>620</v>
      </c>
      <c r="AG19" s="276">
        <f>AF19/AE19*100</f>
        <v>100</v>
      </c>
      <c r="AH19" s="276">
        <v>569</v>
      </c>
      <c r="AI19" s="278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9">
        <f t="shared" si="7"/>
        <v>100</v>
      </c>
      <c r="AV19" s="227">
        <v>5777</v>
      </c>
      <c r="AW19" s="352">
        <f t="shared" si="3"/>
        <v>115.0796812749004</v>
      </c>
      <c r="AX19" s="293">
        <v>11</v>
      </c>
      <c r="AY19" s="227">
        <v>11</v>
      </c>
      <c r="AZ19" s="286">
        <f>AY19/AX19*100</f>
        <v>100</v>
      </c>
      <c r="BA19" s="227">
        <v>44</v>
      </c>
      <c r="BB19" s="228">
        <f t="shared" si="4"/>
        <v>40</v>
      </c>
      <c r="BC19" s="226">
        <v>2</v>
      </c>
      <c r="BD19" s="227">
        <v>2</v>
      </c>
      <c r="BE19" s="229">
        <f t="shared" si="9"/>
        <v>100</v>
      </c>
      <c r="BF19" s="227">
        <v>9</v>
      </c>
      <c r="BG19" s="352">
        <f t="shared" si="5"/>
        <v>45</v>
      </c>
      <c r="BH19" s="296"/>
      <c r="BI19" s="227"/>
      <c r="BJ19" s="229"/>
      <c r="BK19" s="283"/>
    </row>
    <row r="20" spans="1:63" s="378" customFormat="1" ht="15.75">
      <c r="A20" s="1" t="s">
        <v>43</v>
      </c>
      <c r="B20" s="290"/>
      <c r="C20" s="230"/>
      <c r="D20" s="280"/>
      <c r="E20" s="230"/>
      <c r="F20" s="291"/>
      <c r="G20" s="279">
        <v>15282</v>
      </c>
      <c r="H20" s="227">
        <v>780</v>
      </c>
      <c r="I20" s="280">
        <f>H20/G20*100</f>
        <v>5.104043973301923</v>
      </c>
      <c r="J20" s="227">
        <v>1170</v>
      </c>
      <c r="K20" s="228">
        <f t="shared" si="1"/>
        <v>15</v>
      </c>
      <c r="L20" s="281"/>
      <c r="M20" s="282"/>
      <c r="N20" s="282"/>
      <c r="O20" s="282"/>
      <c r="P20" s="283"/>
      <c r="Q20" s="293">
        <v>180</v>
      </c>
      <c r="R20" s="227">
        <v>180</v>
      </c>
      <c r="S20" s="229">
        <f>R20/Q20*100</f>
        <v>100</v>
      </c>
      <c r="T20" s="227">
        <v>245</v>
      </c>
      <c r="U20" s="228">
        <f t="shared" si="8"/>
        <v>13.61111111111111</v>
      </c>
      <c r="V20" s="226">
        <v>898</v>
      </c>
      <c r="W20" s="227"/>
      <c r="X20" s="229"/>
      <c r="Y20" s="227"/>
      <c r="Z20" s="297"/>
      <c r="AA20" s="293"/>
      <c r="AB20" s="227"/>
      <c r="AC20" s="227"/>
      <c r="AD20" s="225"/>
      <c r="AE20" s="292">
        <v>108</v>
      </c>
      <c r="AF20" s="276">
        <v>108</v>
      </c>
      <c r="AG20" s="276">
        <f>AF20/AE20*100</f>
        <v>100</v>
      </c>
      <c r="AH20" s="276">
        <v>45</v>
      </c>
      <c r="AI20" s="278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9">
        <f t="shared" si="7"/>
        <v>100</v>
      </c>
      <c r="AV20" s="227">
        <v>5520</v>
      </c>
      <c r="AW20" s="352">
        <f t="shared" si="3"/>
        <v>160</v>
      </c>
      <c r="AX20" s="293">
        <v>265</v>
      </c>
      <c r="AY20" s="227">
        <v>259</v>
      </c>
      <c r="AZ20" s="286">
        <f>AY20/AX20*100</f>
        <v>97.73584905660377</v>
      </c>
      <c r="BA20" s="227">
        <v>3108</v>
      </c>
      <c r="BB20" s="228">
        <f t="shared" si="4"/>
        <v>120</v>
      </c>
      <c r="BC20" s="226">
        <v>49</v>
      </c>
      <c r="BD20" s="227">
        <v>33</v>
      </c>
      <c r="BE20" s="229">
        <f t="shared" si="9"/>
        <v>67.3469387755102</v>
      </c>
      <c r="BF20" s="227">
        <v>363</v>
      </c>
      <c r="BG20" s="352">
        <f t="shared" si="5"/>
        <v>110</v>
      </c>
      <c r="BH20" s="296"/>
      <c r="BI20" s="227"/>
      <c r="BJ20" s="231"/>
      <c r="BK20" s="283"/>
    </row>
    <row r="21" spans="1:63" s="378" customFormat="1" ht="15.75">
      <c r="A21" s="1" t="s">
        <v>44</v>
      </c>
      <c r="B21" s="290"/>
      <c r="C21" s="230"/>
      <c r="D21" s="280"/>
      <c r="E21" s="230"/>
      <c r="F21" s="291"/>
      <c r="G21" s="279">
        <v>2459</v>
      </c>
      <c r="H21" s="227"/>
      <c r="I21" s="280"/>
      <c r="J21" s="227"/>
      <c r="K21" s="228">
        <f t="shared" si="1"/>
      </c>
      <c r="L21" s="281"/>
      <c r="M21" s="282"/>
      <c r="N21" s="282"/>
      <c r="O21" s="282"/>
      <c r="P21" s="283"/>
      <c r="Q21" s="293"/>
      <c r="R21" s="227"/>
      <c r="S21" s="229"/>
      <c r="T21" s="227"/>
      <c r="U21" s="228">
        <f t="shared" si="8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297">
        <f>IF(Y21&gt;0,Y21/W21*10,"")</f>
        <v>16.240998559769565</v>
      </c>
      <c r="AA21" s="284"/>
      <c r="AB21" s="282"/>
      <c r="AC21" s="282"/>
      <c r="AD21" s="225"/>
      <c r="AE21" s="292"/>
      <c r="AF21" s="276"/>
      <c r="AG21" s="276"/>
      <c r="AH21" s="276"/>
      <c r="AI21" s="278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9">
        <f t="shared" si="7"/>
        <v>86.72086720867209</v>
      </c>
      <c r="AV21" s="227">
        <v>16698</v>
      </c>
      <c r="AW21" s="352">
        <f t="shared" si="3"/>
        <v>260.90625</v>
      </c>
      <c r="AX21" s="293"/>
      <c r="AY21" s="227"/>
      <c r="AZ21" s="286"/>
      <c r="BA21" s="227"/>
      <c r="BB21" s="228">
        <f t="shared" si="4"/>
      </c>
      <c r="BC21" s="226">
        <v>40</v>
      </c>
      <c r="BD21" s="227">
        <v>40</v>
      </c>
      <c r="BE21" s="229">
        <f t="shared" si="9"/>
        <v>100</v>
      </c>
      <c r="BF21" s="227">
        <v>171</v>
      </c>
      <c r="BG21" s="352">
        <f t="shared" si="5"/>
        <v>42.75</v>
      </c>
      <c r="BH21" s="296">
        <v>10</v>
      </c>
      <c r="BI21" s="227">
        <v>10</v>
      </c>
      <c r="BJ21" s="231">
        <v>260</v>
      </c>
      <c r="BK21" s="283">
        <f>BJ21/BH21*10</f>
        <v>260</v>
      </c>
    </row>
    <row r="22" spans="1:63" s="378" customFormat="1" ht="15.75">
      <c r="A22" s="1" t="s">
        <v>45</v>
      </c>
      <c r="B22" s="290"/>
      <c r="C22" s="230"/>
      <c r="D22" s="280"/>
      <c r="E22" s="230"/>
      <c r="F22" s="291"/>
      <c r="G22" s="279">
        <v>5436</v>
      </c>
      <c r="H22" s="227"/>
      <c r="I22" s="280"/>
      <c r="J22" s="227"/>
      <c r="K22" s="228">
        <f t="shared" si="1"/>
      </c>
      <c r="L22" s="281"/>
      <c r="M22" s="227"/>
      <c r="N22" s="227"/>
      <c r="O22" s="282"/>
      <c r="P22" s="283"/>
      <c r="Q22" s="293"/>
      <c r="R22" s="227"/>
      <c r="S22" s="229"/>
      <c r="T22" s="227"/>
      <c r="U22" s="228">
        <f t="shared" si="8"/>
      </c>
      <c r="V22" s="226"/>
      <c r="W22" s="227"/>
      <c r="X22" s="229"/>
      <c r="Y22" s="227"/>
      <c r="Z22" s="297">
        <f>IF(Y22&gt;0,Y22/W22*10,"")</f>
      </c>
      <c r="AA22" s="284"/>
      <c r="AB22" s="282"/>
      <c r="AC22" s="282"/>
      <c r="AD22" s="225"/>
      <c r="AE22" s="292"/>
      <c r="AF22" s="276"/>
      <c r="AG22" s="276"/>
      <c r="AH22" s="276"/>
      <c r="AI22" s="278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9"/>
      <c r="AV22" s="227"/>
      <c r="AW22" s="352"/>
      <c r="AX22" s="293">
        <v>11</v>
      </c>
      <c r="AY22" s="227">
        <v>11</v>
      </c>
      <c r="AZ22" s="286">
        <v>100</v>
      </c>
      <c r="BA22" s="227">
        <v>38</v>
      </c>
      <c r="BB22" s="228">
        <f t="shared" si="4"/>
        <v>34.54545454545455</v>
      </c>
      <c r="BC22" s="226">
        <v>1</v>
      </c>
      <c r="BD22" s="227">
        <v>1</v>
      </c>
      <c r="BE22" s="229">
        <f t="shared" si="9"/>
        <v>100</v>
      </c>
      <c r="BF22" s="227">
        <v>12</v>
      </c>
      <c r="BG22" s="352">
        <f t="shared" si="5"/>
        <v>120</v>
      </c>
      <c r="BH22" s="296"/>
      <c r="BI22" s="227"/>
      <c r="BJ22" s="229"/>
      <c r="BK22" s="283"/>
    </row>
    <row r="23" spans="1:63" s="378" customFormat="1" ht="15.75">
      <c r="A23" s="1" t="s">
        <v>46</v>
      </c>
      <c r="B23" s="290"/>
      <c r="C23" s="230"/>
      <c r="D23" s="280"/>
      <c r="E23" s="230"/>
      <c r="F23" s="291"/>
      <c r="G23" s="279">
        <v>9034</v>
      </c>
      <c r="H23" s="227">
        <v>659</v>
      </c>
      <c r="I23" s="280">
        <f>H23/G23*100</f>
        <v>7.2946646003984945</v>
      </c>
      <c r="J23" s="227">
        <v>1019</v>
      </c>
      <c r="K23" s="228">
        <f t="shared" si="1"/>
        <v>15.462822458270107</v>
      </c>
      <c r="L23" s="296">
        <v>1697</v>
      </c>
      <c r="M23" s="227">
        <v>1429</v>
      </c>
      <c r="N23" s="229">
        <f>M23/L23*100</f>
        <v>84.20742486741308</v>
      </c>
      <c r="O23" s="227">
        <v>43895</v>
      </c>
      <c r="P23" s="297">
        <f>IF(O23&gt;0,O23/M23*10,"")</f>
        <v>307.1728481455563</v>
      </c>
      <c r="Q23" s="293">
        <v>2020</v>
      </c>
      <c r="R23" s="227">
        <v>2020</v>
      </c>
      <c r="S23" s="229">
        <f>R23/Q23*100</f>
        <v>100</v>
      </c>
      <c r="T23" s="227">
        <v>890</v>
      </c>
      <c r="U23" s="228">
        <f>IF(T23&gt;0,T23/R23*10,"")</f>
        <v>4.405940594059406</v>
      </c>
      <c r="V23" s="226"/>
      <c r="W23" s="227"/>
      <c r="X23" s="229"/>
      <c r="Y23" s="227"/>
      <c r="Z23" s="297">
        <f>IF(Y23&gt;0,Y23/W23*10,"")</f>
      </c>
      <c r="AA23" s="284"/>
      <c r="AB23" s="282"/>
      <c r="AC23" s="282"/>
      <c r="AD23" s="225"/>
      <c r="AE23" s="292"/>
      <c r="AF23" s="276"/>
      <c r="AG23" s="276"/>
      <c r="AH23" s="276"/>
      <c r="AI23" s="278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1487</v>
      </c>
      <c r="AU23" s="229">
        <f>AT23/AS23*100</f>
        <v>100</v>
      </c>
      <c r="AV23" s="227">
        <v>20818</v>
      </c>
      <c r="AW23" s="352">
        <f>IF(AV23&gt;0,AV23/AT23*10,"")</f>
        <v>140</v>
      </c>
      <c r="AX23" s="293">
        <v>8</v>
      </c>
      <c r="AY23" s="227">
        <v>8</v>
      </c>
      <c r="AZ23" s="286">
        <f>AY23/AX23*100</f>
        <v>100</v>
      </c>
      <c r="BA23" s="227">
        <v>104</v>
      </c>
      <c r="BB23" s="228">
        <f t="shared" si="4"/>
        <v>130</v>
      </c>
      <c r="BC23" s="226">
        <v>42</v>
      </c>
      <c r="BD23" s="227">
        <v>42</v>
      </c>
      <c r="BE23" s="231">
        <f t="shared" si="9"/>
        <v>100</v>
      </c>
      <c r="BF23" s="227">
        <v>900</v>
      </c>
      <c r="BG23" s="352">
        <f t="shared" si="5"/>
        <v>214.28571428571428</v>
      </c>
      <c r="BH23" s="296"/>
      <c r="BI23" s="227"/>
      <c r="BJ23" s="229"/>
      <c r="BK23" s="283"/>
    </row>
    <row r="24" spans="1:63" s="378" customFormat="1" ht="15.75">
      <c r="A24" s="1" t="s">
        <v>47</v>
      </c>
      <c r="B24" s="290"/>
      <c r="C24" s="230"/>
      <c r="D24" s="280"/>
      <c r="E24" s="230"/>
      <c r="F24" s="291"/>
      <c r="G24" s="279">
        <v>10942</v>
      </c>
      <c r="H24" s="227">
        <v>450</v>
      </c>
      <c r="I24" s="280">
        <f>H24/G24*100</f>
        <v>4.1125936757448365</v>
      </c>
      <c r="J24" s="227">
        <v>641</v>
      </c>
      <c r="K24" s="228">
        <f t="shared" si="1"/>
        <v>14.244444444444444</v>
      </c>
      <c r="L24" s="296">
        <v>10037</v>
      </c>
      <c r="M24" s="227">
        <v>8794</v>
      </c>
      <c r="N24" s="229">
        <f>M24/L24*100</f>
        <v>87.6158214605958</v>
      </c>
      <c r="O24" s="227">
        <v>268399</v>
      </c>
      <c r="P24" s="297">
        <f>IF(O24&gt;0,O24/M24*10,"")</f>
        <v>305.2069592904253</v>
      </c>
      <c r="Q24" s="293">
        <v>78</v>
      </c>
      <c r="R24" s="227">
        <v>78</v>
      </c>
      <c r="S24" s="229">
        <f>R24/Q24*100</f>
        <v>100</v>
      </c>
      <c r="T24" s="227">
        <v>31</v>
      </c>
      <c r="U24" s="228">
        <f>IF(T24&gt;0,T24/R24*10,"")</f>
        <v>3.974358974358974</v>
      </c>
      <c r="V24" s="226">
        <v>150</v>
      </c>
      <c r="W24" s="227">
        <v>150</v>
      </c>
      <c r="X24" s="229">
        <f>W24/V24*100</f>
        <v>100</v>
      </c>
      <c r="Y24" s="227">
        <v>405</v>
      </c>
      <c r="Z24" s="297">
        <f>IF(Y24&gt;0,Y24/W24*10,"")</f>
        <v>27</v>
      </c>
      <c r="AA24" s="284"/>
      <c r="AB24" s="282"/>
      <c r="AC24" s="282"/>
      <c r="AD24" s="225"/>
      <c r="AE24" s="292"/>
      <c r="AF24" s="276"/>
      <c r="AG24" s="276"/>
      <c r="AH24" s="276"/>
      <c r="AI24" s="278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9"/>
      <c r="AV24" s="227"/>
      <c r="AW24" s="352"/>
      <c r="AX24" s="293">
        <v>850</v>
      </c>
      <c r="AY24" s="227">
        <v>850</v>
      </c>
      <c r="AZ24" s="286">
        <f>AY24/AX24*100</f>
        <v>100</v>
      </c>
      <c r="BA24" s="227">
        <v>11526</v>
      </c>
      <c r="BB24" s="228">
        <f t="shared" si="4"/>
        <v>135.6</v>
      </c>
      <c r="BC24" s="226">
        <v>145</v>
      </c>
      <c r="BD24" s="227">
        <v>145</v>
      </c>
      <c r="BE24" s="231">
        <f t="shared" si="9"/>
        <v>100</v>
      </c>
      <c r="BF24" s="227">
        <v>2135</v>
      </c>
      <c r="BG24" s="352">
        <f t="shared" si="5"/>
        <v>147.24137931034483</v>
      </c>
      <c r="BH24" s="296"/>
      <c r="BI24" s="227"/>
      <c r="BJ24" s="229"/>
      <c r="BK24" s="283"/>
    </row>
    <row r="25" spans="1:63" s="378" customFormat="1" ht="15.75">
      <c r="A25" s="1" t="s">
        <v>48</v>
      </c>
      <c r="B25" s="290">
        <v>298</v>
      </c>
      <c r="C25" s="230">
        <v>298</v>
      </c>
      <c r="D25" s="280">
        <f>C25/B25*100</f>
        <v>100</v>
      </c>
      <c r="E25" s="230">
        <v>178</v>
      </c>
      <c r="F25" s="291">
        <f>E25/C25*10</f>
        <v>5.973154362416108</v>
      </c>
      <c r="G25" s="279">
        <v>25339</v>
      </c>
      <c r="H25" s="227">
        <v>4355</v>
      </c>
      <c r="I25" s="280">
        <f>H25/G25*100</f>
        <v>17.186945025454833</v>
      </c>
      <c r="J25" s="227">
        <v>5661</v>
      </c>
      <c r="K25" s="228">
        <f t="shared" si="1"/>
        <v>12.998851894374281</v>
      </c>
      <c r="L25" s="296">
        <v>1232</v>
      </c>
      <c r="M25" s="227">
        <v>1232</v>
      </c>
      <c r="N25" s="229">
        <f>M25/L25*100</f>
        <v>100</v>
      </c>
      <c r="O25" s="227">
        <v>42569</v>
      </c>
      <c r="P25" s="297">
        <f>IF(O25&gt;0,O25/M25*10,"")</f>
        <v>345.5275974025974</v>
      </c>
      <c r="Q25" s="293">
        <v>2278</v>
      </c>
      <c r="R25" s="227">
        <v>2071</v>
      </c>
      <c r="S25" s="229">
        <f>R25/Q25*100</f>
        <v>90.91308165057067</v>
      </c>
      <c r="T25" s="227">
        <v>3817</v>
      </c>
      <c r="U25" s="225">
        <f>IF(T25&gt;0,T25/R25*10,"")</f>
        <v>18.430709802028005</v>
      </c>
      <c r="V25" s="226">
        <v>793</v>
      </c>
      <c r="W25" s="227">
        <v>793</v>
      </c>
      <c r="X25" s="229">
        <f>W25/V25*100</f>
        <v>100</v>
      </c>
      <c r="Y25" s="227">
        <v>840</v>
      </c>
      <c r="Z25" s="297">
        <f>Y25/W25*10</f>
        <v>10.592686002522067</v>
      </c>
      <c r="AA25" s="284"/>
      <c r="AB25" s="282"/>
      <c r="AC25" s="282"/>
      <c r="AD25" s="291"/>
      <c r="AE25" s="292">
        <v>728</v>
      </c>
      <c r="AF25" s="276"/>
      <c r="AG25" s="276"/>
      <c r="AH25" s="276"/>
      <c r="AI25" s="278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2054</v>
      </c>
      <c r="AU25" s="229">
        <f>AT25/AS25*100</f>
        <v>78.03951367781154</v>
      </c>
      <c r="AV25" s="227">
        <v>37993</v>
      </c>
      <c r="AW25" s="352">
        <f>IF(AV25&gt;0,AV25/AT25*10,"")</f>
        <v>184.9707887049659</v>
      </c>
      <c r="AX25" s="293">
        <v>25</v>
      </c>
      <c r="AY25" s="227">
        <v>25</v>
      </c>
      <c r="AZ25" s="286">
        <f>AY25/AX25*100</f>
        <v>100</v>
      </c>
      <c r="BA25" s="227">
        <v>325</v>
      </c>
      <c r="BB25" s="228">
        <f t="shared" si="4"/>
        <v>130</v>
      </c>
      <c r="BC25" s="226"/>
      <c r="BD25" s="227"/>
      <c r="BE25" s="231"/>
      <c r="BF25" s="227"/>
      <c r="BG25" s="352">
        <f t="shared" si="5"/>
      </c>
      <c r="BH25" s="296"/>
      <c r="BI25" s="227"/>
      <c r="BJ25" s="229"/>
      <c r="BK25" s="283"/>
    </row>
    <row r="26" spans="1:63" s="378" customFormat="1" ht="15.75" customHeight="1" thickBot="1">
      <c r="A26" s="54" t="s">
        <v>69</v>
      </c>
      <c r="B26" s="298"/>
      <c r="C26" s="236"/>
      <c r="D26" s="299"/>
      <c r="E26" s="236"/>
      <c r="F26" s="300"/>
      <c r="G26" s="301"/>
      <c r="H26" s="234"/>
      <c r="I26" s="299"/>
      <c r="J26" s="234"/>
      <c r="K26" s="235"/>
      <c r="L26" s="302"/>
      <c r="M26" s="234"/>
      <c r="N26" s="231"/>
      <c r="O26" s="234"/>
      <c r="P26" s="303"/>
      <c r="Q26" s="304"/>
      <c r="R26" s="234"/>
      <c r="S26" s="229"/>
      <c r="T26" s="234"/>
      <c r="U26" s="232"/>
      <c r="V26" s="233"/>
      <c r="W26" s="234"/>
      <c r="X26" s="231"/>
      <c r="Y26" s="234"/>
      <c r="Z26" s="303"/>
      <c r="AA26" s="349"/>
      <c r="AB26" s="305"/>
      <c r="AC26" s="305"/>
      <c r="AD26" s="300"/>
      <c r="AE26" s="306"/>
      <c r="AF26" s="307"/>
      <c r="AG26" s="307"/>
      <c r="AH26" s="307"/>
      <c r="AI26" s="308"/>
      <c r="AJ26" s="233"/>
      <c r="AK26" s="234"/>
      <c r="AL26" s="231"/>
      <c r="AM26" s="234"/>
      <c r="AN26" s="235"/>
      <c r="AO26" s="233"/>
      <c r="AP26" s="234"/>
      <c r="AQ26" s="234"/>
      <c r="AR26" s="232"/>
      <c r="AS26" s="233"/>
      <c r="AT26" s="234"/>
      <c r="AU26" s="234"/>
      <c r="AV26" s="234"/>
      <c r="AW26" s="353"/>
      <c r="AX26" s="304">
        <v>50</v>
      </c>
      <c r="AY26" s="234">
        <v>50</v>
      </c>
      <c r="AZ26" s="286">
        <f>AY26/AX26*100</f>
        <v>100</v>
      </c>
      <c r="BA26" s="234">
        <v>745</v>
      </c>
      <c r="BB26" s="235">
        <f t="shared" si="4"/>
        <v>149</v>
      </c>
      <c r="BC26" s="233">
        <v>203</v>
      </c>
      <c r="BD26" s="234">
        <v>203</v>
      </c>
      <c r="BE26" s="231">
        <f>BD26/BC26*100</f>
        <v>100</v>
      </c>
      <c r="BF26" s="234">
        <v>11931.5</v>
      </c>
      <c r="BG26" s="353">
        <f t="shared" si="5"/>
        <v>587.7586206896551</v>
      </c>
      <c r="BH26" s="296"/>
      <c r="BI26" s="227"/>
      <c r="BJ26" s="229"/>
      <c r="BK26" s="494"/>
    </row>
    <row r="27" spans="1:63" s="378" customFormat="1" ht="16.5" customHeight="1" thickBot="1">
      <c r="A27" s="80" t="s">
        <v>49</v>
      </c>
      <c r="B27" s="309">
        <f>SUM(B5:B25)</f>
        <v>6177</v>
      </c>
      <c r="C27" s="309">
        <f>SUM(C5:C25)</f>
        <v>6177</v>
      </c>
      <c r="D27" s="310">
        <f>C27/B27*100</f>
        <v>100</v>
      </c>
      <c r="E27" s="309">
        <f>SUM(E5:E25)</f>
        <v>6497</v>
      </c>
      <c r="F27" s="311">
        <f>E27/C27*10</f>
        <v>10.518050833738059</v>
      </c>
      <c r="G27" s="379">
        <f>SUM(G5:G25)</f>
        <v>215540</v>
      </c>
      <c r="H27" s="380">
        <f>SUM(H6:H25)</f>
        <v>42788</v>
      </c>
      <c r="I27" s="312">
        <f>H27/G27*100</f>
        <v>19.851535677832423</v>
      </c>
      <c r="J27" s="380">
        <f>SUM(J6:J25)</f>
        <v>50056</v>
      </c>
      <c r="K27" s="240">
        <f t="shared" si="1"/>
        <v>11.698607086098907</v>
      </c>
      <c r="L27" s="381">
        <f>SUM(L5:L25)</f>
        <v>12966</v>
      </c>
      <c r="M27" s="382">
        <f>SUM(M6:M25)</f>
        <v>11455</v>
      </c>
      <c r="N27" s="313">
        <f>M27/L27*100</f>
        <v>88.34644454727749</v>
      </c>
      <c r="O27" s="383">
        <f>SUM(O6:O25)</f>
        <v>354863</v>
      </c>
      <c r="P27" s="314">
        <f>IF(O27&gt;0,O27/M27*10,"")</f>
        <v>309.78873854212134</v>
      </c>
      <c r="Q27" s="383">
        <f>SUM(Q5:Q25)</f>
        <v>4698</v>
      </c>
      <c r="R27" s="380">
        <f>SUM(R6:R25)</f>
        <v>4491</v>
      </c>
      <c r="S27" s="384">
        <f>R27/Q27*100</f>
        <v>95.59386973180077</v>
      </c>
      <c r="T27" s="380">
        <f>SUM(T6:T25)</f>
        <v>5178</v>
      </c>
      <c r="U27" s="315">
        <f>IF(T27&gt;0,T27/R27*10,"")</f>
        <v>11.529726118904476</v>
      </c>
      <c r="V27" s="379">
        <f>SUM(V5:V25)</f>
        <v>6685</v>
      </c>
      <c r="W27" s="380">
        <f>SUM(W6:W25)</f>
        <v>3026</v>
      </c>
      <c r="X27" s="241">
        <f>W27/V27*100</f>
        <v>45.265519820493644</v>
      </c>
      <c r="Y27" s="380">
        <f>SUM(Y6:Y25)</f>
        <v>4628</v>
      </c>
      <c r="Z27" s="351">
        <f>IF(Y27&gt;0,Y27/W27*10,"")</f>
        <v>15.294117647058822</v>
      </c>
      <c r="AA27" s="383">
        <f>SUM(AA5:AA25)</f>
        <v>652</v>
      </c>
      <c r="AB27" s="380">
        <f>SUM(AB6:AB25)</f>
        <v>0</v>
      </c>
      <c r="AC27" s="380">
        <f>SUM(AC6:AC25)</f>
        <v>0</v>
      </c>
      <c r="AD27" s="315" t="e">
        <f>AC27/AB27*10</f>
        <v>#DIV/0!</v>
      </c>
      <c r="AE27" s="316">
        <f>SUM(AE6:AE25)</f>
        <v>3205</v>
      </c>
      <c r="AF27" s="309">
        <f>SUM(AF6:AF25)</f>
        <v>2477</v>
      </c>
      <c r="AG27" s="317">
        <f>AF27/AE27*100</f>
        <v>77.28549141965678</v>
      </c>
      <c r="AH27" s="309">
        <f>SUM(AH6:AH25)</f>
        <v>1351</v>
      </c>
      <c r="AI27" s="318">
        <f>AH27/AF27*10</f>
        <v>5.454178441663302</v>
      </c>
      <c r="AJ27" s="379">
        <f>SUM(AJ5:AJ25)</f>
        <v>5618</v>
      </c>
      <c r="AK27" s="380">
        <f>SUM(AK5:AK26)</f>
        <v>5516</v>
      </c>
      <c r="AL27" s="241">
        <f>AK27/AJ27*100</f>
        <v>98.18440726237095</v>
      </c>
      <c r="AM27" s="380">
        <f>SUM(AM5:AM26)</f>
        <v>6144.8</v>
      </c>
      <c r="AN27" s="240">
        <f>AM27/AK27*10</f>
        <v>11.139956490210297</v>
      </c>
      <c r="AO27" s="379">
        <f>SUM(AO5:AO25)</f>
        <v>15</v>
      </c>
      <c r="AP27" s="380"/>
      <c r="AQ27" s="380"/>
      <c r="AR27" s="237"/>
      <c r="AS27" s="238">
        <f>SUM(AS6:AS25)</f>
        <v>12741</v>
      </c>
      <c r="AT27" s="237">
        <f>SUM(AT6:AT25)</f>
        <v>11851</v>
      </c>
      <c r="AU27" s="313">
        <f>AT27/AS27*100</f>
        <v>93.01467702692096</v>
      </c>
      <c r="AV27" s="239">
        <f>SUM(AV6:AV25)</f>
        <v>168559</v>
      </c>
      <c r="AW27" s="242">
        <f>IF(AV27&gt;0,AV27/AT27*10,"")</f>
        <v>142.23187916631508</v>
      </c>
      <c r="AX27" s="383">
        <f>SUM(AX5:AX26)</f>
        <v>1554.9</v>
      </c>
      <c r="AY27" s="380">
        <f>SUM(AY5:AY26)</f>
        <v>1548.9</v>
      </c>
      <c r="AZ27" s="384">
        <f>AY27/AX27*100</f>
        <v>99.61412309473278</v>
      </c>
      <c r="BA27" s="380">
        <f>SUM(BA5:BA26)</f>
        <v>19661</v>
      </c>
      <c r="BB27" s="240">
        <f>BA27/AY27*10</f>
        <v>126.9352443669701</v>
      </c>
      <c r="BC27" s="379">
        <f>SUM(BC5:BC26)</f>
        <v>1422.1</v>
      </c>
      <c r="BD27" s="379">
        <f>SUM(BD5:BD26)</f>
        <v>1371.1</v>
      </c>
      <c r="BE27" s="241">
        <f>BD27/BC27*100</f>
        <v>96.41375430701076</v>
      </c>
      <c r="BF27" s="379">
        <f>SUM(BF5:BF26)</f>
        <v>35978.5</v>
      </c>
      <c r="BG27" s="242">
        <f t="shared" si="5"/>
        <v>262.4060972941434</v>
      </c>
      <c r="BH27" s="379">
        <f>SUM(BH5:BH26)</f>
        <v>10</v>
      </c>
      <c r="BI27" s="379">
        <f>SUM(BI5:BI26)</f>
        <v>10</v>
      </c>
      <c r="BJ27" s="379">
        <f>SUM(BJ5:BJ26)</f>
        <v>260</v>
      </c>
      <c r="BK27" s="495">
        <f>SUM(BK5:BK26)</f>
        <v>260</v>
      </c>
    </row>
    <row r="28" spans="1:63" ht="15.75">
      <c r="A28" s="319" t="s">
        <v>50</v>
      </c>
      <c r="B28" s="320">
        <v>7182</v>
      </c>
      <c r="C28" s="320">
        <v>6312</v>
      </c>
      <c r="D28" s="247">
        <v>87.9</v>
      </c>
      <c r="E28" s="320">
        <v>3364.8</v>
      </c>
      <c r="F28" s="246">
        <v>5.330798479087453</v>
      </c>
      <c r="G28" s="244">
        <v>232217</v>
      </c>
      <c r="H28" s="245">
        <v>214229</v>
      </c>
      <c r="I28" s="247">
        <v>92.25379709495859</v>
      </c>
      <c r="J28" s="245">
        <v>267061</v>
      </c>
      <c r="K28" s="243">
        <v>12.466146039985249</v>
      </c>
      <c r="L28" s="486">
        <v>14727</v>
      </c>
      <c r="M28" s="487">
        <v>12264</v>
      </c>
      <c r="N28" s="487">
        <v>83.2756162151151</v>
      </c>
      <c r="O28" s="487">
        <v>417901</v>
      </c>
      <c r="P28" s="499">
        <v>340.7542400521852</v>
      </c>
      <c r="Q28" s="244">
        <v>4709</v>
      </c>
      <c r="R28" s="245">
        <v>4609</v>
      </c>
      <c r="S28" s="247">
        <v>97.8764068804417</v>
      </c>
      <c r="T28" s="245">
        <v>5005</v>
      </c>
      <c r="U28" s="243">
        <v>10.859188544152744</v>
      </c>
      <c r="V28" s="244">
        <v>12124</v>
      </c>
      <c r="W28" s="245">
        <v>7283</v>
      </c>
      <c r="X28" s="247">
        <v>60.07093368525239</v>
      </c>
      <c r="Y28" s="245">
        <v>4856</v>
      </c>
      <c r="Z28" s="354">
        <v>6.6675820403679795</v>
      </c>
      <c r="AA28" s="350"/>
      <c r="AB28" s="245"/>
      <c r="AC28" s="245"/>
      <c r="AD28" s="243"/>
      <c r="AE28" s="244">
        <v>3712</v>
      </c>
      <c r="AF28" s="245">
        <v>472</v>
      </c>
      <c r="AG28" s="321">
        <v>12.71551724137931</v>
      </c>
      <c r="AH28" s="245">
        <v>208</v>
      </c>
      <c r="AI28" s="246">
        <v>4.406779661016949</v>
      </c>
      <c r="AJ28" s="244">
        <v>1311</v>
      </c>
      <c r="AK28" s="245">
        <v>1311</v>
      </c>
      <c r="AL28" s="247">
        <v>100</v>
      </c>
      <c r="AM28" s="245">
        <v>524</v>
      </c>
      <c r="AN28" s="246">
        <v>3.9969488939740656</v>
      </c>
      <c r="AO28" s="244"/>
      <c r="AP28" s="245"/>
      <c r="AQ28" s="245"/>
      <c r="AR28" s="243"/>
      <c r="AS28" s="244">
        <v>13041</v>
      </c>
      <c r="AT28" s="245">
        <v>12093</v>
      </c>
      <c r="AU28" s="245">
        <v>92.73061881757533</v>
      </c>
      <c r="AV28" s="245">
        <v>175477</v>
      </c>
      <c r="AW28" s="354">
        <v>145.10625981973044</v>
      </c>
      <c r="AX28" s="350">
        <v>1849.8</v>
      </c>
      <c r="AY28" s="245">
        <v>1756.8</v>
      </c>
      <c r="AZ28" s="247">
        <v>94.97242945183262</v>
      </c>
      <c r="BA28" s="245">
        <v>27520</v>
      </c>
      <c r="BB28" s="246">
        <v>156.64845173041894</v>
      </c>
      <c r="BC28" s="244">
        <v>1282.7</v>
      </c>
      <c r="BD28" s="245">
        <v>1252.7</v>
      </c>
      <c r="BE28" s="247">
        <v>97.66118344117876</v>
      </c>
      <c r="BF28" s="245">
        <v>25816.4</v>
      </c>
      <c r="BG28" s="354">
        <v>206.08605412309413</v>
      </c>
      <c r="BH28" s="245">
        <v>10</v>
      </c>
      <c r="BI28" s="245">
        <v>10</v>
      </c>
      <c r="BJ28" s="245">
        <v>74</v>
      </c>
      <c r="BK28" s="245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1" t="s">
        <v>85</v>
      </c>
      <c r="B1" s="541"/>
      <c r="C1" s="541"/>
      <c r="D1" s="541"/>
      <c r="E1" s="541"/>
      <c r="F1" s="541"/>
      <c r="G1" s="541"/>
      <c r="H1" s="541"/>
      <c r="I1" s="541"/>
      <c r="J1" s="541"/>
      <c r="K1" s="152"/>
      <c r="L1" s="152"/>
      <c r="M1" s="152"/>
      <c r="N1" s="152"/>
      <c r="O1" s="152"/>
      <c r="P1" s="152"/>
      <c r="Q1" s="542">
        <v>43034</v>
      </c>
      <c r="R1" s="543"/>
      <c r="S1" s="543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4" t="s">
        <v>0</v>
      </c>
      <c r="B3" s="546" t="s">
        <v>86</v>
      </c>
      <c r="C3" s="547"/>
      <c r="D3" s="548"/>
      <c r="E3" s="549" t="s">
        <v>3</v>
      </c>
      <c r="F3" s="550"/>
      <c r="G3" s="551"/>
      <c r="H3" s="552" t="s">
        <v>4</v>
      </c>
      <c r="I3" s="553"/>
      <c r="J3" s="554"/>
      <c r="K3" s="552" t="s">
        <v>87</v>
      </c>
      <c r="L3" s="553"/>
      <c r="M3" s="554"/>
      <c r="N3" s="555" t="s">
        <v>94</v>
      </c>
      <c r="O3" s="556"/>
      <c r="P3" s="557"/>
      <c r="Q3" s="552" t="s">
        <v>52</v>
      </c>
      <c r="R3" s="553"/>
      <c r="S3" s="554"/>
    </row>
    <row r="4" spans="1:19" ht="135" customHeight="1" thickBot="1">
      <c r="A4" s="545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0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0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0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0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0" t="s">
        <v>32</v>
      </c>
      <c r="B9" s="364">
        <f t="shared" si="0"/>
        <v>13240</v>
      </c>
      <c r="C9" s="365">
        <f t="shared" si="1"/>
        <v>11291</v>
      </c>
      <c r="D9" s="366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0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0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0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0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0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0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0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0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0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0" t="s">
        <v>42</v>
      </c>
      <c r="B19" s="37">
        <f t="shared" si="0"/>
        <v>8077</v>
      </c>
      <c r="C19" s="2">
        <f>F19+I19+L19</f>
        <v>7019</v>
      </c>
      <c r="D19" s="38">
        <f t="shared" si="5"/>
        <v>86.90107713259874</v>
      </c>
      <c r="E19" s="176">
        <v>5560</v>
      </c>
      <c r="F19" s="177">
        <v>5606</v>
      </c>
      <c r="G19" s="178">
        <f t="shared" si="4"/>
        <v>100.8273381294964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0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0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0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0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0" t="s">
        <v>84</v>
      </c>
      <c r="B24" s="364">
        <f t="shared" si="0"/>
        <v>17626</v>
      </c>
      <c r="C24" s="2">
        <f t="shared" si="6"/>
        <v>15371</v>
      </c>
      <c r="D24" s="366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2"/>
      <c r="K24" s="363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0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285116</v>
      </c>
      <c r="D26" s="46">
        <f>C26/B26*100</f>
        <v>106.39569813827305</v>
      </c>
      <c r="E26" s="206">
        <f>SUM(E5:E25)</f>
        <v>240713</v>
      </c>
      <c r="F26" s="207">
        <f>SUM(F6:F25)</f>
        <v>267202</v>
      </c>
      <c r="G26" s="208">
        <f t="shared" si="7"/>
        <v>111.0043911213769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15" sqref="O1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8" t="s">
        <v>131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59"/>
      <c r="O1" s="559"/>
      <c r="P1" s="559"/>
    </row>
    <row r="2" spans="1:9" ht="18.75" customHeight="1" thickBot="1">
      <c r="A2" s="386"/>
      <c r="F2" s="566"/>
      <c r="G2" s="566"/>
      <c r="H2" s="566"/>
      <c r="I2" s="566"/>
    </row>
    <row r="3" spans="1:16" ht="18.75" customHeight="1" thickBot="1">
      <c r="A3" s="567" t="s">
        <v>99</v>
      </c>
      <c r="B3" s="569" t="s">
        <v>100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60" t="s">
        <v>101</v>
      </c>
      <c r="O3" s="561"/>
      <c r="P3" s="562"/>
    </row>
    <row r="4" spans="1:16" ht="18.75" customHeight="1">
      <c r="A4" s="568"/>
      <c r="B4" s="572" t="s">
        <v>102</v>
      </c>
      <c r="C4" s="573"/>
      <c r="D4" s="573"/>
      <c r="E4" s="574"/>
      <c r="F4" s="575" t="s">
        <v>103</v>
      </c>
      <c r="G4" s="576"/>
      <c r="H4" s="576"/>
      <c r="I4" s="577"/>
      <c r="J4" s="575" t="s">
        <v>104</v>
      </c>
      <c r="K4" s="576"/>
      <c r="L4" s="576"/>
      <c r="M4" s="577"/>
      <c r="N4" s="563"/>
      <c r="O4" s="564"/>
      <c r="P4" s="565"/>
    </row>
    <row r="5" spans="1:16" ht="19.5" thickBot="1">
      <c r="A5" s="568"/>
      <c r="B5" s="387" t="s">
        <v>105</v>
      </c>
      <c r="C5" s="388" t="s">
        <v>106</v>
      </c>
      <c r="D5" s="388" t="s">
        <v>107</v>
      </c>
      <c r="E5" s="389" t="s">
        <v>18</v>
      </c>
      <c r="F5" s="387" t="s">
        <v>105</v>
      </c>
      <c r="G5" s="388" t="s">
        <v>106</v>
      </c>
      <c r="H5" s="388" t="s">
        <v>107</v>
      </c>
      <c r="I5" s="390" t="s">
        <v>18</v>
      </c>
      <c r="J5" s="387" t="s">
        <v>105</v>
      </c>
      <c r="K5" s="388" t="s">
        <v>106</v>
      </c>
      <c r="L5" s="388" t="s">
        <v>107</v>
      </c>
      <c r="M5" s="390" t="s">
        <v>18</v>
      </c>
      <c r="N5" s="391" t="s">
        <v>105</v>
      </c>
      <c r="O5" s="392" t="s">
        <v>108</v>
      </c>
      <c r="P5" s="393" t="s">
        <v>18</v>
      </c>
    </row>
    <row r="6" spans="1:16" ht="18.75">
      <c r="A6" s="394" t="s">
        <v>28</v>
      </c>
      <c r="B6" s="395">
        <v>469</v>
      </c>
      <c r="C6" s="396">
        <v>469</v>
      </c>
      <c r="D6" s="396">
        <v>469</v>
      </c>
      <c r="E6" s="397">
        <f aca="true" t="shared" si="0" ref="E6:E27">D6/B6*100</f>
        <v>100</v>
      </c>
      <c r="F6" s="398"/>
      <c r="G6" s="399"/>
      <c r="H6" s="399"/>
      <c r="I6" s="400"/>
      <c r="J6" s="398"/>
      <c r="K6" s="399"/>
      <c r="L6" s="399"/>
      <c r="M6" s="400"/>
      <c r="N6" s="401"/>
      <c r="O6" s="402"/>
      <c r="P6" s="403"/>
    </row>
    <row r="7" spans="1:16" ht="18.75">
      <c r="A7" s="394" t="s">
        <v>29</v>
      </c>
      <c r="B7" s="404">
        <v>5955</v>
      </c>
      <c r="C7" s="405">
        <v>5955</v>
      </c>
      <c r="D7" s="405">
        <v>5955</v>
      </c>
      <c r="E7" s="406">
        <f t="shared" si="0"/>
        <v>100</v>
      </c>
      <c r="F7" s="407">
        <v>4499</v>
      </c>
      <c r="G7" s="408">
        <v>4499</v>
      </c>
      <c r="H7" s="408">
        <v>4499</v>
      </c>
      <c r="I7" s="409">
        <f aca="true" t="shared" si="1" ref="I7:I27">H7/F7*100</f>
        <v>100</v>
      </c>
      <c r="J7" s="407">
        <v>404</v>
      </c>
      <c r="K7" s="408">
        <v>404</v>
      </c>
      <c r="L7" s="408">
        <v>404</v>
      </c>
      <c r="M7" s="409">
        <f>L7/J7*100</f>
        <v>100</v>
      </c>
      <c r="N7" s="410">
        <v>4136</v>
      </c>
      <c r="O7" s="411">
        <v>7170</v>
      </c>
      <c r="P7" s="412">
        <f aca="true" t="shared" si="2" ref="P7:P26">IF(O7&gt;0,O7/N7*100,"")</f>
        <v>173.3558994197292</v>
      </c>
    </row>
    <row r="8" spans="1:16" ht="18.75">
      <c r="A8" s="394" t="s">
        <v>30</v>
      </c>
      <c r="B8" s="404">
        <v>5042</v>
      </c>
      <c r="C8" s="405">
        <v>5042</v>
      </c>
      <c r="D8" s="405">
        <v>5042</v>
      </c>
      <c r="E8" s="406">
        <f t="shared" si="0"/>
        <v>100</v>
      </c>
      <c r="F8" s="407">
        <v>3022</v>
      </c>
      <c r="G8" s="408">
        <v>3022</v>
      </c>
      <c r="H8" s="408">
        <v>3022</v>
      </c>
      <c r="I8" s="409">
        <f t="shared" si="1"/>
        <v>100</v>
      </c>
      <c r="J8" s="407"/>
      <c r="K8" s="408"/>
      <c r="L8" s="408"/>
      <c r="M8" s="409"/>
      <c r="N8" s="410">
        <v>8116</v>
      </c>
      <c r="O8" s="411">
        <v>10802</v>
      </c>
      <c r="P8" s="412">
        <f t="shared" si="2"/>
        <v>133.0951207491375</v>
      </c>
    </row>
    <row r="9" spans="1:16" ht="18.75">
      <c r="A9" s="394" t="s">
        <v>31</v>
      </c>
      <c r="B9" s="404">
        <v>3723</v>
      </c>
      <c r="C9" s="405">
        <v>3723</v>
      </c>
      <c r="D9" s="405">
        <v>3723</v>
      </c>
      <c r="E9" s="406">
        <f t="shared" si="0"/>
        <v>100</v>
      </c>
      <c r="F9" s="407">
        <v>2482</v>
      </c>
      <c r="G9" s="408">
        <v>2482</v>
      </c>
      <c r="H9" s="408">
        <v>2482</v>
      </c>
      <c r="I9" s="409">
        <f t="shared" si="1"/>
        <v>100</v>
      </c>
      <c r="J9" s="407"/>
      <c r="K9" s="408"/>
      <c r="L9" s="408"/>
      <c r="M9" s="409"/>
      <c r="N9" s="410">
        <v>5045</v>
      </c>
      <c r="O9" s="411">
        <v>5192</v>
      </c>
      <c r="P9" s="412">
        <f t="shared" si="2"/>
        <v>102.9137760158573</v>
      </c>
    </row>
    <row r="10" spans="1:16" ht="18.75">
      <c r="A10" s="394" t="s">
        <v>32</v>
      </c>
      <c r="B10" s="404">
        <v>2759</v>
      </c>
      <c r="C10" s="405">
        <v>2759</v>
      </c>
      <c r="D10" s="405">
        <v>2759</v>
      </c>
      <c r="E10" s="406">
        <f t="shared" si="0"/>
        <v>100</v>
      </c>
      <c r="F10" s="407">
        <v>185</v>
      </c>
      <c r="G10" s="408">
        <v>185</v>
      </c>
      <c r="H10" s="408">
        <v>185</v>
      </c>
      <c r="I10" s="409">
        <f t="shared" si="1"/>
        <v>100</v>
      </c>
      <c r="J10" s="407"/>
      <c r="K10" s="408"/>
      <c r="L10" s="408"/>
      <c r="M10" s="409"/>
      <c r="N10" s="410">
        <v>14821</v>
      </c>
      <c r="O10" s="411">
        <v>14824</v>
      </c>
      <c r="P10" s="412">
        <f t="shared" si="2"/>
        <v>100.02024154915323</v>
      </c>
    </row>
    <row r="11" spans="1:16" ht="18.75">
      <c r="A11" s="394" t="s">
        <v>33</v>
      </c>
      <c r="B11" s="404">
        <v>3383</v>
      </c>
      <c r="C11" s="405">
        <v>3383</v>
      </c>
      <c r="D11" s="405">
        <v>3383</v>
      </c>
      <c r="E11" s="406">
        <f t="shared" si="0"/>
        <v>100</v>
      </c>
      <c r="F11" s="407">
        <v>6286</v>
      </c>
      <c r="G11" s="408">
        <v>6286</v>
      </c>
      <c r="H11" s="408">
        <v>6286</v>
      </c>
      <c r="I11" s="409">
        <f t="shared" si="1"/>
        <v>100</v>
      </c>
      <c r="J11" s="407"/>
      <c r="K11" s="408"/>
      <c r="L11" s="408"/>
      <c r="M11" s="409"/>
      <c r="N11" s="410">
        <v>20576</v>
      </c>
      <c r="O11" s="411">
        <v>20576</v>
      </c>
      <c r="P11" s="412">
        <f t="shared" si="2"/>
        <v>100</v>
      </c>
    </row>
    <row r="12" spans="1:16" ht="18.75">
      <c r="A12" s="394" t="s">
        <v>34</v>
      </c>
      <c r="B12" s="404">
        <v>4080</v>
      </c>
      <c r="C12" s="405">
        <v>4080</v>
      </c>
      <c r="D12" s="405">
        <v>4080</v>
      </c>
      <c r="E12" s="406">
        <f t="shared" si="0"/>
        <v>100</v>
      </c>
      <c r="F12" s="407">
        <v>2472</v>
      </c>
      <c r="G12" s="408">
        <v>2472</v>
      </c>
      <c r="H12" s="408">
        <v>2472</v>
      </c>
      <c r="I12" s="409">
        <f t="shared" si="1"/>
        <v>100</v>
      </c>
      <c r="J12" s="407"/>
      <c r="K12" s="408"/>
      <c r="L12" s="408"/>
      <c r="M12" s="409"/>
      <c r="N12" s="410">
        <v>27525</v>
      </c>
      <c r="O12" s="411">
        <v>27525</v>
      </c>
      <c r="P12" s="412">
        <f t="shared" si="2"/>
        <v>100</v>
      </c>
    </row>
    <row r="13" spans="1:16" ht="18.75">
      <c r="A13" s="394" t="s">
        <v>35</v>
      </c>
      <c r="B13" s="404">
        <v>4397</v>
      </c>
      <c r="C13" s="405">
        <v>4397</v>
      </c>
      <c r="D13" s="405">
        <v>4397</v>
      </c>
      <c r="E13" s="406">
        <f t="shared" si="0"/>
        <v>100</v>
      </c>
      <c r="F13" s="407">
        <v>10375</v>
      </c>
      <c r="G13" s="408">
        <v>10375</v>
      </c>
      <c r="H13" s="408">
        <v>10375</v>
      </c>
      <c r="I13" s="409">
        <f t="shared" si="1"/>
        <v>100</v>
      </c>
      <c r="J13" s="407"/>
      <c r="K13" s="408"/>
      <c r="L13" s="408"/>
      <c r="M13" s="409"/>
      <c r="N13" s="410">
        <v>72858</v>
      </c>
      <c r="O13" s="411">
        <v>72860</v>
      </c>
      <c r="P13" s="412">
        <f t="shared" si="2"/>
        <v>100.0027450657443</v>
      </c>
    </row>
    <row r="14" spans="1:16" ht="18.75">
      <c r="A14" s="394" t="s">
        <v>36</v>
      </c>
      <c r="B14" s="404">
        <v>2564</v>
      </c>
      <c r="C14" s="405">
        <v>2564</v>
      </c>
      <c r="D14" s="405">
        <v>2564</v>
      </c>
      <c r="E14" s="406">
        <f t="shared" si="0"/>
        <v>100</v>
      </c>
      <c r="F14" s="407">
        <v>1394</v>
      </c>
      <c r="G14" s="408">
        <v>1394</v>
      </c>
      <c r="H14" s="408">
        <v>1394</v>
      </c>
      <c r="I14" s="409">
        <f t="shared" si="1"/>
        <v>100</v>
      </c>
      <c r="J14" s="407"/>
      <c r="K14" s="408"/>
      <c r="L14" s="408"/>
      <c r="M14" s="409"/>
      <c r="N14" s="410">
        <v>14379</v>
      </c>
      <c r="O14" s="411">
        <v>14185</v>
      </c>
      <c r="P14" s="412">
        <f t="shared" si="2"/>
        <v>98.65081020933305</v>
      </c>
    </row>
    <row r="15" spans="1:16" ht="18.75">
      <c r="A15" s="394" t="s">
        <v>37</v>
      </c>
      <c r="B15" s="404">
        <v>484</v>
      </c>
      <c r="C15" s="405">
        <v>484</v>
      </c>
      <c r="D15" s="405">
        <v>484</v>
      </c>
      <c r="E15" s="406">
        <f t="shared" si="0"/>
        <v>100</v>
      </c>
      <c r="F15" s="407">
        <v>961</v>
      </c>
      <c r="G15" s="408">
        <v>961</v>
      </c>
      <c r="H15" s="408">
        <v>961</v>
      </c>
      <c r="I15" s="409">
        <f t="shared" si="1"/>
        <v>100</v>
      </c>
      <c r="J15" s="407"/>
      <c r="K15" s="408"/>
      <c r="L15" s="408"/>
      <c r="M15" s="409"/>
      <c r="N15" s="410">
        <v>31177</v>
      </c>
      <c r="O15" s="411">
        <v>31200</v>
      </c>
      <c r="P15" s="412">
        <f t="shared" si="2"/>
        <v>100.07377233216795</v>
      </c>
    </row>
    <row r="16" spans="1:16" ht="18.75">
      <c r="A16" s="394" t="s">
        <v>38</v>
      </c>
      <c r="B16" s="404">
        <v>3067</v>
      </c>
      <c r="C16" s="405">
        <v>3067</v>
      </c>
      <c r="D16" s="405">
        <v>3067</v>
      </c>
      <c r="E16" s="406">
        <f t="shared" si="0"/>
        <v>100</v>
      </c>
      <c r="F16" s="407">
        <v>1386</v>
      </c>
      <c r="G16" s="408">
        <v>1386</v>
      </c>
      <c r="H16" s="408">
        <v>1386</v>
      </c>
      <c r="I16" s="409">
        <f t="shared" si="1"/>
        <v>100</v>
      </c>
      <c r="J16" s="407"/>
      <c r="K16" s="408"/>
      <c r="L16" s="408"/>
      <c r="M16" s="409"/>
      <c r="N16" s="410">
        <v>24388</v>
      </c>
      <c r="O16" s="411">
        <v>24388</v>
      </c>
      <c r="P16" s="412">
        <f t="shared" si="2"/>
        <v>100</v>
      </c>
    </row>
    <row r="17" spans="1:16" ht="18.75">
      <c r="A17" s="394" t="s">
        <v>39</v>
      </c>
      <c r="B17" s="404">
        <v>1581</v>
      </c>
      <c r="C17" s="405">
        <v>1581</v>
      </c>
      <c r="D17" s="405">
        <v>1581</v>
      </c>
      <c r="E17" s="406">
        <f t="shared" si="0"/>
        <v>100</v>
      </c>
      <c r="F17" s="407">
        <v>600</v>
      </c>
      <c r="G17" s="408">
        <v>600</v>
      </c>
      <c r="H17" s="408">
        <v>600</v>
      </c>
      <c r="I17" s="409">
        <f t="shared" si="1"/>
        <v>100</v>
      </c>
      <c r="J17" s="407"/>
      <c r="K17" s="408"/>
      <c r="L17" s="408"/>
      <c r="M17" s="409"/>
      <c r="N17" s="410">
        <v>10293</v>
      </c>
      <c r="O17" s="411">
        <v>10293</v>
      </c>
      <c r="P17" s="412">
        <f t="shared" si="2"/>
        <v>100</v>
      </c>
    </row>
    <row r="18" spans="1:16" ht="18.75">
      <c r="A18" s="394" t="s">
        <v>40</v>
      </c>
      <c r="B18" s="404">
        <v>3570</v>
      </c>
      <c r="C18" s="405">
        <v>3570</v>
      </c>
      <c r="D18" s="405">
        <v>3570</v>
      </c>
      <c r="E18" s="406">
        <f t="shared" si="0"/>
        <v>100</v>
      </c>
      <c r="F18" s="407">
        <v>1662</v>
      </c>
      <c r="G18" s="408">
        <v>1662</v>
      </c>
      <c r="H18" s="408">
        <v>1662</v>
      </c>
      <c r="I18" s="409">
        <f t="shared" si="1"/>
        <v>100</v>
      </c>
      <c r="J18" s="407"/>
      <c r="K18" s="408"/>
      <c r="L18" s="408"/>
      <c r="M18" s="409"/>
      <c r="N18" s="410">
        <v>26570</v>
      </c>
      <c r="O18" s="411">
        <v>27233</v>
      </c>
      <c r="P18" s="412">
        <f t="shared" si="2"/>
        <v>102.49529544599172</v>
      </c>
    </row>
    <row r="19" spans="1:16" ht="18.75">
      <c r="A19" s="394" t="s">
        <v>41</v>
      </c>
      <c r="B19" s="404">
        <v>1603</v>
      </c>
      <c r="C19" s="405">
        <v>1603</v>
      </c>
      <c r="D19" s="405">
        <v>1603</v>
      </c>
      <c r="E19" s="406">
        <f t="shared" si="0"/>
        <v>100</v>
      </c>
      <c r="F19" s="407">
        <v>1816</v>
      </c>
      <c r="G19" s="408">
        <v>1816</v>
      </c>
      <c r="H19" s="408">
        <v>1816</v>
      </c>
      <c r="I19" s="409">
        <f t="shared" si="1"/>
        <v>100</v>
      </c>
      <c r="J19" s="407"/>
      <c r="K19" s="408"/>
      <c r="L19" s="408"/>
      <c r="M19" s="409"/>
      <c r="N19" s="410">
        <v>12119</v>
      </c>
      <c r="O19" s="411">
        <v>12125</v>
      </c>
      <c r="P19" s="412">
        <f t="shared" si="2"/>
        <v>100.04950903539896</v>
      </c>
    </row>
    <row r="20" spans="1:16" ht="18.75">
      <c r="A20" s="394" t="s">
        <v>42</v>
      </c>
      <c r="B20" s="404">
        <v>3124</v>
      </c>
      <c r="C20" s="405">
        <v>3124</v>
      </c>
      <c r="D20" s="405">
        <v>3124</v>
      </c>
      <c r="E20" s="406">
        <f t="shared" si="0"/>
        <v>100</v>
      </c>
      <c r="F20" s="407">
        <v>3555</v>
      </c>
      <c r="G20" s="408">
        <v>3555</v>
      </c>
      <c r="H20" s="408">
        <v>3555</v>
      </c>
      <c r="I20" s="409">
        <f t="shared" si="1"/>
        <v>100</v>
      </c>
      <c r="J20" s="407"/>
      <c r="K20" s="408"/>
      <c r="L20" s="408"/>
      <c r="M20" s="409"/>
      <c r="N20" s="410">
        <v>22500</v>
      </c>
      <c r="O20" s="411">
        <v>10885</v>
      </c>
      <c r="P20" s="412">
        <f t="shared" si="2"/>
        <v>48.37777777777777</v>
      </c>
    </row>
    <row r="21" spans="1:16" ht="18.75">
      <c r="A21" s="394" t="s">
        <v>43</v>
      </c>
      <c r="B21" s="404">
        <v>1751</v>
      </c>
      <c r="C21" s="405">
        <v>1751</v>
      </c>
      <c r="D21" s="405">
        <v>1751</v>
      </c>
      <c r="E21" s="406">
        <f t="shared" si="0"/>
        <v>100</v>
      </c>
      <c r="F21" s="407">
        <v>4172</v>
      </c>
      <c r="G21" s="408">
        <v>4172</v>
      </c>
      <c r="H21" s="408">
        <v>4172</v>
      </c>
      <c r="I21" s="409">
        <f t="shared" si="1"/>
        <v>100</v>
      </c>
      <c r="J21" s="407"/>
      <c r="K21" s="408"/>
      <c r="L21" s="408"/>
      <c r="M21" s="409"/>
      <c r="N21" s="410">
        <v>53854</v>
      </c>
      <c r="O21" s="411">
        <v>34600</v>
      </c>
      <c r="P21" s="412">
        <f t="shared" si="2"/>
        <v>64.24778103762023</v>
      </c>
    </row>
    <row r="22" spans="1:16" ht="18.75">
      <c r="A22" s="394" t="s">
        <v>44</v>
      </c>
      <c r="B22" s="404">
        <v>2841</v>
      </c>
      <c r="C22" s="405">
        <v>2841</v>
      </c>
      <c r="D22" s="405">
        <v>2841</v>
      </c>
      <c r="E22" s="406">
        <f t="shared" si="0"/>
        <v>100</v>
      </c>
      <c r="F22" s="407">
        <v>3098</v>
      </c>
      <c r="G22" s="408">
        <v>3098</v>
      </c>
      <c r="H22" s="408">
        <v>3098</v>
      </c>
      <c r="I22" s="409">
        <f t="shared" si="1"/>
        <v>100</v>
      </c>
      <c r="J22" s="407"/>
      <c r="K22" s="408"/>
      <c r="L22" s="408"/>
      <c r="M22" s="409"/>
      <c r="N22" s="410">
        <v>22408</v>
      </c>
      <c r="O22" s="411">
        <v>20986</v>
      </c>
      <c r="P22" s="412">
        <f t="shared" si="2"/>
        <v>93.65405212424133</v>
      </c>
    </row>
    <row r="23" spans="1:16" ht="18.75">
      <c r="A23" s="394" t="s">
        <v>45</v>
      </c>
      <c r="B23" s="404">
        <v>3326</v>
      </c>
      <c r="C23" s="405">
        <v>3326</v>
      </c>
      <c r="D23" s="405">
        <v>3326</v>
      </c>
      <c r="E23" s="406">
        <f t="shared" si="0"/>
        <v>100</v>
      </c>
      <c r="F23" s="407">
        <v>1121</v>
      </c>
      <c r="G23" s="408">
        <v>1121</v>
      </c>
      <c r="H23" s="408">
        <v>1121</v>
      </c>
      <c r="I23" s="409">
        <f t="shared" si="1"/>
        <v>100</v>
      </c>
      <c r="J23" s="407"/>
      <c r="K23" s="408"/>
      <c r="L23" s="408"/>
      <c r="M23" s="409"/>
      <c r="N23" s="410">
        <v>16285</v>
      </c>
      <c r="O23" s="411">
        <v>7754</v>
      </c>
      <c r="P23" s="412">
        <f t="shared" si="2"/>
        <v>47.61436905127418</v>
      </c>
    </row>
    <row r="24" spans="1:16" ht="18.75">
      <c r="A24" s="394" t="s">
        <v>46</v>
      </c>
      <c r="B24" s="404">
        <v>5716</v>
      </c>
      <c r="C24" s="405">
        <v>5716</v>
      </c>
      <c r="D24" s="405">
        <v>5716</v>
      </c>
      <c r="E24" s="406">
        <f t="shared" si="0"/>
        <v>100</v>
      </c>
      <c r="F24" s="407">
        <v>2025</v>
      </c>
      <c r="G24" s="408">
        <v>2025</v>
      </c>
      <c r="H24" s="408">
        <v>2025</v>
      </c>
      <c r="I24" s="409">
        <f t="shared" si="1"/>
        <v>100</v>
      </c>
      <c r="J24" s="407"/>
      <c r="K24" s="408"/>
      <c r="L24" s="408"/>
      <c r="M24" s="409"/>
      <c r="N24" s="410">
        <v>28000</v>
      </c>
      <c r="O24" s="411">
        <v>28000</v>
      </c>
      <c r="P24" s="412">
        <f t="shared" si="2"/>
        <v>100</v>
      </c>
    </row>
    <row r="25" spans="1:16" ht="18.75">
      <c r="A25" s="394" t="s">
        <v>47</v>
      </c>
      <c r="B25" s="413">
        <v>3818</v>
      </c>
      <c r="C25" s="414">
        <v>3818</v>
      </c>
      <c r="D25" s="414">
        <v>3818</v>
      </c>
      <c r="E25" s="415">
        <f t="shared" si="0"/>
        <v>100</v>
      </c>
      <c r="F25" s="416">
        <v>1570</v>
      </c>
      <c r="G25" s="417">
        <v>1570</v>
      </c>
      <c r="H25" s="417">
        <v>1570</v>
      </c>
      <c r="I25" s="409">
        <f t="shared" si="1"/>
        <v>100</v>
      </c>
      <c r="J25" s="407"/>
      <c r="K25" s="408"/>
      <c r="L25" s="408"/>
      <c r="M25" s="409"/>
      <c r="N25" s="410">
        <v>64200</v>
      </c>
      <c r="O25" s="411">
        <v>54909</v>
      </c>
      <c r="P25" s="412">
        <f t="shared" si="2"/>
        <v>85.52803738317756</v>
      </c>
    </row>
    <row r="26" spans="1:16" ht="18.75">
      <c r="A26" s="394" t="s">
        <v>48</v>
      </c>
      <c r="B26" s="404">
        <v>4379</v>
      </c>
      <c r="C26" s="405">
        <v>4379</v>
      </c>
      <c r="D26" s="405">
        <v>4379</v>
      </c>
      <c r="E26" s="406">
        <f t="shared" si="0"/>
        <v>100</v>
      </c>
      <c r="F26" s="407">
        <v>4115</v>
      </c>
      <c r="G26" s="408">
        <v>4115</v>
      </c>
      <c r="H26" s="408">
        <v>4115</v>
      </c>
      <c r="I26" s="409">
        <f t="shared" si="1"/>
        <v>100</v>
      </c>
      <c r="J26" s="407">
        <v>803</v>
      </c>
      <c r="K26" s="408"/>
      <c r="L26" s="408"/>
      <c r="M26" s="409"/>
      <c r="N26" s="410">
        <v>48208</v>
      </c>
      <c r="O26" s="411">
        <v>48208</v>
      </c>
      <c r="P26" s="412">
        <f t="shared" si="2"/>
        <v>100</v>
      </c>
    </row>
    <row r="27" spans="1:16" ht="19.5" thickBot="1">
      <c r="A27" s="418" t="s">
        <v>70</v>
      </c>
      <c r="B27" s="419">
        <f>SUM(B6:B26)</f>
        <v>67632</v>
      </c>
      <c r="C27" s="420">
        <f>SUM(C6:C26)</f>
        <v>67632</v>
      </c>
      <c r="D27" s="420">
        <f>SUM(D6:D26)</f>
        <v>67632</v>
      </c>
      <c r="E27" s="421">
        <f t="shared" si="0"/>
        <v>100</v>
      </c>
      <c r="F27" s="422">
        <f>SUM(F6:F26)</f>
        <v>56796</v>
      </c>
      <c r="G27" s="423">
        <f>SUM(G6:G26)</f>
        <v>56796</v>
      </c>
      <c r="H27" s="423">
        <f>SUM(H6:H26)</f>
        <v>56796</v>
      </c>
      <c r="I27" s="424">
        <f t="shared" si="1"/>
        <v>100</v>
      </c>
      <c r="J27" s="422">
        <f>SUM(J6:J26)</f>
        <v>1207</v>
      </c>
      <c r="K27" s="423">
        <f>SUM(K6:K26)</f>
        <v>404</v>
      </c>
      <c r="L27" s="423">
        <f>SUM(L6:L26)</f>
        <v>404</v>
      </c>
      <c r="M27" s="424">
        <f>L27/J27*100</f>
        <v>33.471416735708374</v>
      </c>
      <c r="N27" s="425">
        <f>SUM(N7:N26)</f>
        <v>527458</v>
      </c>
      <c r="O27" s="426">
        <f>SUM(O7:O26)</f>
        <v>483715</v>
      </c>
      <c r="P27" s="427">
        <f>O27/N27*100</f>
        <v>91.70682784221682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6" t="s">
        <v>93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7"/>
      <c r="M1" s="587"/>
      <c r="N1" s="587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88">
        <v>43034</v>
      </c>
      <c r="K2" s="588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78" t="s">
        <v>0</v>
      </c>
      <c r="B3" s="580" t="s">
        <v>71</v>
      </c>
      <c r="C3" s="581"/>
      <c r="D3" s="581"/>
      <c r="E3" s="581"/>
      <c r="F3" s="582"/>
      <c r="G3" s="583" t="s">
        <v>72</v>
      </c>
      <c r="H3" s="584"/>
      <c r="I3" s="584"/>
      <c r="J3" s="584"/>
      <c r="K3" s="585"/>
      <c r="L3" s="583" t="s">
        <v>73</v>
      </c>
      <c r="M3" s="584"/>
      <c r="N3" s="584"/>
      <c r="O3" s="584"/>
      <c r="P3" s="585"/>
      <c r="Q3" s="583" t="s">
        <v>74</v>
      </c>
      <c r="R3" s="584"/>
      <c r="S3" s="584"/>
      <c r="T3" s="584"/>
      <c r="U3" s="585"/>
      <c r="V3" s="583" t="s">
        <v>91</v>
      </c>
      <c r="W3" s="584"/>
      <c r="X3" s="584"/>
      <c r="Y3" s="584"/>
      <c r="Z3" s="585"/>
    </row>
    <row r="4" spans="1:26" ht="40.5" customHeight="1" thickBot="1">
      <c r="A4" s="579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2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3500</v>
      </c>
      <c r="Y6" s="133">
        <f>X6+W6</f>
        <v>4500</v>
      </c>
      <c r="Z6" s="139">
        <f>(Y6*100)/V6</f>
        <v>100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>
        <v>1000</v>
      </c>
      <c r="Y10" s="133">
        <f>X10+W10</f>
        <v>1289</v>
      </c>
      <c r="Z10" s="139">
        <f>(Y10*100)/V10</f>
        <v>101.65615141955836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1645</v>
      </c>
      <c r="O11" s="133">
        <f t="shared" si="6"/>
        <v>1714</v>
      </c>
      <c r="P11" s="139">
        <f t="shared" si="7"/>
        <v>108.48101265822785</v>
      </c>
      <c r="Q11" s="135">
        <v>1830</v>
      </c>
      <c r="R11" s="133">
        <v>200</v>
      </c>
      <c r="S11" s="134">
        <v>1889</v>
      </c>
      <c r="T11" s="133">
        <f t="shared" si="4"/>
        <v>2089</v>
      </c>
      <c r="U11" s="139">
        <f t="shared" si="5"/>
        <v>114.15300546448087</v>
      </c>
      <c r="V11" s="135">
        <v>2450</v>
      </c>
      <c r="W11" s="133">
        <v>497</v>
      </c>
      <c r="X11" s="134">
        <v>2677</v>
      </c>
      <c r="Y11" s="133">
        <f>X11+W11</f>
        <v>3174</v>
      </c>
      <c r="Z11" s="139">
        <f>(Y11*100)/V11</f>
        <v>129.55102040816325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10273</v>
      </c>
      <c r="T23" s="133">
        <f t="shared" si="4"/>
        <v>19154.4</v>
      </c>
      <c r="U23" s="139">
        <f t="shared" si="5"/>
        <v>144.01804511278198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1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37993</v>
      </c>
      <c r="T25" s="142">
        <f t="shared" si="4"/>
        <v>49237</v>
      </c>
      <c r="U25" s="146">
        <f t="shared" si="5"/>
        <v>104.7595744680851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42371</v>
      </c>
      <c r="O26" s="149">
        <f t="shared" si="6"/>
        <v>48937.8</v>
      </c>
      <c r="P26" s="150">
        <f>(O26*100)/L26</f>
        <v>111.21974500579532</v>
      </c>
      <c r="Q26" s="148">
        <f>SUM(Q5:Q25)</f>
        <v>191444</v>
      </c>
      <c r="R26" s="149">
        <f>SUM(R5:R25)</f>
        <v>60420.4</v>
      </c>
      <c r="S26" s="149">
        <f>SUM(S5:S25)</f>
        <v>142987</v>
      </c>
      <c r="T26" s="149">
        <f t="shared" si="4"/>
        <v>203407.4</v>
      </c>
      <c r="U26" s="151">
        <f>(T26*100)/Q26</f>
        <v>106.24903365997368</v>
      </c>
      <c r="V26" s="148">
        <f>SUM(V5:V25)</f>
        <v>139391</v>
      </c>
      <c r="W26" s="149">
        <f>SUM(W5:W25)</f>
        <v>13062</v>
      </c>
      <c r="X26" s="149">
        <f>SUM(X5:X25)</f>
        <v>75514</v>
      </c>
      <c r="Y26" s="149">
        <f>X26+W26</f>
        <v>88576</v>
      </c>
      <c r="Z26" s="151">
        <f>(Y26*100)/V26</f>
        <v>63.544992144399565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142647</v>
      </c>
      <c r="T27" s="155">
        <v>219815</v>
      </c>
      <c r="U27" s="158">
        <v>116.77566047057698</v>
      </c>
      <c r="V27" s="154">
        <v>135409</v>
      </c>
      <c r="W27" s="155">
        <v>2916</v>
      </c>
      <c r="X27" s="158">
        <v>66302</v>
      </c>
      <c r="Y27" s="155">
        <v>68738</v>
      </c>
      <c r="Z27" s="156">
        <v>50.763243211307966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8"/>
      <c r="B1" s="603" t="s">
        <v>109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6">
        <v>43034</v>
      </c>
      <c r="P1" s="606"/>
    </row>
    <row r="2" spans="1:16" ht="16.5" thickBot="1">
      <c r="A2" s="428" t="s">
        <v>110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429"/>
      <c r="P2" s="429"/>
    </row>
    <row r="3" spans="1:16" ht="15.75" thickBot="1">
      <c r="A3" s="607" t="s">
        <v>111</v>
      </c>
      <c r="B3" s="610" t="s">
        <v>98</v>
      </c>
      <c r="C3" s="611"/>
      <c r="D3" s="612"/>
      <c r="E3" s="613" t="s">
        <v>112</v>
      </c>
      <c r="F3" s="614"/>
      <c r="G3" s="614"/>
      <c r="H3" s="614"/>
      <c r="I3" s="614"/>
      <c r="J3" s="615"/>
      <c r="K3" s="619" t="s">
        <v>113</v>
      </c>
      <c r="L3" s="620"/>
      <c r="M3" s="621" t="s">
        <v>114</v>
      </c>
      <c r="N3" s="622"/>
      <c r="O3" s="622"/>
      <c r="P3" s="623"/>
    </row>
    <row r="4" spans="1:16" ht="15.75" thickBot="1">
      <c r="A4" s="608"/>
      <c r="B4" s="624" t="s">
        <v>115</v>
      </c>
      <c r="C4" s="625" t="s">
        <v>116</v>
      </c>
      <c r="D4" s="626"/>
      <c r="E4" s="616"/>
      <c r="F4" s="617"/>
      <c r="G4" s="617"/>
      <c r="H4" s="617"/>
      <c r="I4" s="617"/>
      <c r="J4" s="618"/>
      <c r="K4" s="610" t="s">
        <v>117</v>
      </c>
      <c r="L4" s="612"/>
      <c r="M4" s="589" t="s">
        <v>118</v>
      </c>
      <c r="N4" s="590"/>
      <c r="O4" s="590" t="s">
        <v>119</v>
      </c>
      <c r="P4" s="591"/>
    </row>
    <row r="5" spans="1:16" ht="15.75" thickBot="1">
      <c r="A5" s="608"/>
      <c r="B5" s="624"/>
      <c r="C5" s="592" t="s">
        <v>120</v>
      </c>
      <c r="D5" s="593"/>
      <c r="E5" s="594" t="s">
        <v>121</v>
      </c>
      <c r="F5" s="595"/>
      <c r="G5" s="596" t="s">
        <v>122</v>
      </c>
      <c r="H5" s="597"/>
      <c r="I5" s="596" t="s">
        <v>123</v>
      </c>
      <c r="J5" s="598"/>
      <c r="K5" s="599" t="s">
        <v>124</v>
      </c>
      <c r="L5" s="600"/>
      <c r="M5" s="601" t="s">
        <v>122</v>
      </c>
      <c r="N5" s="602"/>
      <c r="O5" s="602" t="s">
        <v>122</v>
      </c>
      <c r="P5" s="600"/>
    </row>
    <row r="6" spans="1:16" ht="15.75" thickBot="1">
      <c r="A6" s="609"/>
      <c r="B6" s="609"/>
      <c r="C6" s="430" t="s">
        <v>129</v>
      </c>
      <c r="D6" s="430" t="s">
        <v>132</v>
      </c>
      <c r="E6" s="431" t="s">
        <v>125</v>
      </c>
      <c r="F6" s="432" t="s">
        <v>126</v>
      </c>
      <c r="G6" s="431" t="s">
        <v>125</v>
      </c>
      <c r="H6" s="432" t="s">
        <v>126</v>
      </c>
      <c r="I6" s="431" t="s">
        <v>125</v>
      </c>
      <c r="J6" s="433" t="s">
        <v>126</v>
      </c>
      <c r="K6" s="431" t="s">
        <v>125</v>
      </c>
      <c r="L6" s="432" t="s">
        <v>126</v>
      </c>
      <c r="M6" s="431" t="s">
        <v>125</v>
      </c>
      <c r="N6" s="432" t="s">
        <v>126</v>
      </c>
      <c r="O6" s="434" t="s">
        <v>125</v>
      </c>
      <c r="P6" s="432" t="s">
        <v>126</v>
      </c>
    </row>
    <row r="7" spans="1:16" ht="14.25" customHeight="1">
      <c r="A7" s="435" t="s">
        <v>28</v>
      </c>
      <c r="B7" s="436">
        <v>56</v>
      </c>
      <c r="C7" s="437">
        <v>56</v>
      </c>
      <c r="D7" s="437">
        <v>56</v>
      </c>
      <c r="E7" s="438">
        <v>41.9</v>
      </c>
      <c r="F7" s="439">
        <v>44.7</v>
      </c>
      <c r="G7" s="438">
        <v>0.4</v>
      </c>
      <c r="H7" s="439">
        <v>0.4</v>
      </c>
      <c r="I7" s="438">
        <v>0.3</v>
      </c>
      <c r="J7" s="440">
        <v>0.3</v>
      </c>
      <c r="K7" s="441">
        <f aca="true" t="shared" si="0" ref="K7:K29">G7/D7*1000</f>
        <v>7.142857142857143</v>
      </c>
      <c r="L7" s="442">
        <v>7.142857142857143</v>
      </c>
      <c r="M7" s="443">
        <v>86.07000000000001</v>
      </c>
      <c r="N7" s="444">
        <v>6.5</v>
      </c>
      <c r="O7" s="445">
        <v>0.5</v>
      </c>
      <c r="P7" s="446">
        <v>0.5</v>
      </c>
    </row>
    <row r="8" spans="1:16" ht="15">
      <c r="A8" s="447" t="s">
        <v>79</v>
      </c>
      <c r="B8" s="448">
        <v>1181</v>
      </c>
      <c r="C8" s="449">
        <v>1234</v>
      </c>
      <c r="D8" s="449">
        <v>1191</v>
      </c>
      <c r="E8" s="450">
        <v>2751</v>
      </c>
      <c r="F8" s="451">
        <v>2242</v>
      </c>
      <c r="G8" s="450">
        <v>13.7</v>
      </c>
      <c r="H8" s="451">
        <v>13.2</v>
      </c>
      <c r="I8" s="450">
        <v>12.6</v>
      </c>
      <c r="J8" s="452">
        <v>11.6</v>
      </c>
      <c r="K8" s="453">
        <f t="shared" si="0"/>
        <v>11.502938706968934</v>
      </c>
      <c r="L8" s="454">
        <v>11.881188118811881</v>
      </c>
      <c r="M8" s="455">
        <v>677</v>
      </c>
      <c r="N8" s="456">
        <v>465</v>
      </c>
      <c r="O8" s="457">
        <v>3</v>
      </c>
      <c r="P8" s="458">
        <v>3</v>
      </c>
    </row>
    <row r="9" spans="1:16" ht="15">
      <c r="A9" s="447" t="s">
        <v>80</v>
      </c>
      <c r="B9" s="448">
        <v>1130</v>
      </c>
      <c r="C9" s="449">
        <v>1130</v>
      </c>
      <c r="D9" s="449">
        <v>1130</v>
      </c>
      <c r="E9" s="450">
        <v>6138.8</v>
      </c>
      <c r="F9" s="451">
        <v>5525</v>
      </c>
      <c r="G9" s="450">
        <v>13</v>
      </c>
      <c r="H9" s="451">
        <v>11.5</v>
      </c>
      <c r="I9" s="450">
        <v>11.4</v>
      </c>
      <c r="J9" s="452">
        <v>8.3</v>
      </c>
      <c r="K9" s="453">
        <f t="shared" si="0"/>
        <v>11.504424778761061</v>
      </c>
      <c r="L9" s="454">
        <v>10.008703220191471</v>
      </c>
      <c r="M9" s="455">
        <v>1284</v>
      </c>
      <c r="N9" s="456">
        <v>576</v>
      </c>
      <c r="O9" s="457">
        <v>4.5</v>
      </c>
      <c r="P9" s="458">
        <v>4</v>
      </c>
    </row>
    <row r="10" spans="1:16" ht="15">
      <c r="A10" s="447" t="s">
        <v>31</v>
      </c>
      <c r="B10" s="448">
        <v>353</v>
      </c>
      <c r="C10" s="449">
        <v>389</v>
      </c>
      <c r="D10" s="449">
        <v>389</v>
      </c>
      <c r="E10" s="450">
        <v>1013</v>
      </c>
      <c r="F10" s="451">
        <v>769</v>
      </c>
      <c r="G10" s="450">
        <v>3.1</v>
      </c>
      <c r="H10" s="451">
        <v>2.9</v>
      </c>
      <c r="I10" s="450">
        <v>3.1</v>
      </c>
      <c r="J10" s="452">
        <v>2.8</v>
      </c>
      <c r="K10" s="453">
        <f t="shared" si="0"/>
        <v>7.969151670951156</v>
      </c>
      <c r="L10" s="454">
        <v>8.504398826979472</v>
      </c>
      <c r="M10" s="455">
        <v>819.5</v>
      </c>
      <c r="N10" s="456">
        <v>635.5</v>
      </c>
      <c r="O10" s="457">
        <v>3</v>
      </c>
      <c r="P10" s="458">
        <v>4</v>
      </c>
    </row>
    <row r="11" spans="1:16" ht="15">
      <c r="A11" s="447" t="s">
        <v>32</v>
      </c>
      <c r="B11" s="448">
        <v>690</v>
      </c>
      <c r="C11" s="449">
        <v>690</v>
      </c>
      <c r="D11" s="449">
        <v>690</v>
      </c>
      <c r="E11" s="450">
        <v>2832</v>
      </c>
      <c r="F11" s="451">
        <v>2289</v>
      </c>
      <c r="G11" s="450">
        <v>6.4</v>
      </c>
      <c r="H11" s="451">
        <v>6.3</v>
      </c>
      <c r="I11" s="450">
        <v>5.5</v>
      </c>
      <c r="J11" s="452">
        <v>5.4</v>
      </c>
      <c r="K11" s="453">
        <f t="shared" si="0"/>
        <v>9.27536231884058</v>
      </c>
      <c r="L11" s="454">
        <v>9.1</v>
      </c>
      <c r="M11" s="455">
        <v>1976</v>
      </c>
      <c r="N11" s="456">
        <v>815</v>
      </c>
      <c r="O11" s="457">
        <v>5</v>
      </c>
      <c r="P11" s="458">
        <v>10.5</v>
      </c>
    </row>
    <row r="12" spans="1:16" ht="15">
      <c r="A12" s="447" t="s">
        <v>33</v>
      </c>
      <c r="B12" s="448">
        <v>467</v>
      </c>
      <c r="C12" s="449">
        <v>476</v>
      </c>
      <c r="D12" s="449">
        <v>476</v>
      </c>
      <c r="E12" s="450">
        <v>844.1</v>
      </c>
      <c r="F12" s="451">
        <v>793.5</v>
      </c>
      <c r="G12" s="450">
        <v>6.9</v>
      </c>
      <c r="H12" s="451">
        <v>6.6</v>
      </c>
      <c r="I12" s="450">
        <v>6.8</v>
      </c>
      <c r="J12" s="452">
        <v>6.5</v>
      </c>
      <c r="K12" s="453">
        <f t="shared" si="0"/>
        <v>14.495798319327731</v>
      </c>
      <c r="L12" s="454">
        <v>14.132762312633831</v>
      </c>
      <c r="M12" s="455">
        <v>2484.9</v>
      </c>
      <c r="N12" s="456">
        <v>941.4</v>
      </c>
      <c r="O12" s="457">
        <v>7.3</v>
      </c>
      <c r="P12" s="458">
        <v>10.3</v>
      </c>
    </row>
    <row r="13" spans="1:16" ht="15">
      <c r="A13" s="447" t="s">
        <v>34</v>
      </c>
      <c r="B13" s="448">
        <v>857</v>
      </c>
      <c r="C13" s="449">
        <v>857</v>
      </c>
      <c r="D13" s="449">
        <v>773</v>
      </c>
      <c r="E13" s="450">
        <v>2552</v>
      </c>
      <c r="F13" s="451">
        <v>2822</v>
      </c>
      <c r="G13" s="450">
        <v>9.5</v>
      </c>
      <c r="H13" s="451">
        <v>19.5</v>
      </c>
      <c r="I13" s="450">
        <v>8.8</v>
      </c>
      <c r="J13" s="452">
        <v>16.6</v>
      </c>
      <c r="K13" s="453">
        <f t="shared" si="0"/>
        <v>12.289780077619664</v>
      </c>
      <c r="L13" s="454">
        <v>14.130434782608695</v>
      </c>
      <c r="M13" s="455">
        <v>885</v>
      </c>
      <c r="N13" s="456">
        <v>923</v>
      </c>
      <c r="O13" s="457">
        <v>3</v>
      </c>
      <c r="P13" s="458">
        <v>3</v>
      </c>
    </row>
    <row r="14" spans="1:16" ht="15">
      <c r="A14" s="447" t="s">
        <v>35</v>
      </c>
      <c r="B14" s="448">
        <v>2742</v>
      </c>
      <c r="C14" s="449">
        <v>2742</v>
      </c>
      <c r="D14" s="449">
        <v>2742</v>
      </c>
      <c r="E14" s="450">
        <v>4473.9</v>
      </c>
      <c r="F14" s="451">
        <v>3765.6</v>
      </c>
      <c r="G14" s="450">
        <v>30</v>
      </c>
      <c r="H14" s="451">
        <v>37.8</v>
      </c>
      <c r="I14" s="450">
        <v>28.9</v>
      </c>
      <c r="J14" s="452">
        <v>33.8</v>
      </c>
      <c r="K14" s="453">
        <f t="shared" si="0"/>
        <v>10.940919037199125</v>
      </c>
      <c r="L14" s="454">
        <v>13.785557986870897</v>
      </c>
      <c r="M14" s="455">
        <v>2351.8199999999997</v>
      </c>
      <c r="N14" s="456">
        <v>1824</v>
      </c>
      <c r="O14" s="457">
        <v>27</v>
      </c>
      <c r="P14" s="458">
        <v>27</v>
      </c>
    </row>
    <row r="15" spans="1:16" ht="15">
      <c r="A15" s="447" t="s">
        <v>36</v>
      </c>
      <c r="B15" s="448">
        <v>709</v>
      </c>
      <c r="C15" s="449">
        <v>693</v>
      </c>
      <c r="D15" s="449">
        <v>693</v>
      </c>
      <c r="E15" s="450">
        <v>1523</v>
      </c>
      <c r="F15" s="451">
        <v>1043.7</v>
      </c>
      <c r="G15" s="450">
        <v>7</v>
      </c>
      <c r="H15" s="451">
        <v>7.6</v>
      </c>
      <c r="I15" s="450">
        <v>6.5</v>
      </c>
      <c r="J15" s="452">
        <v>7.1</v>
      </c>
      <c r="K15" s="453">
        <f t="shared" si="0"/>
        <v>10.101010101010102</v>
      </c>
      <c r="L15" s="454">
        <v>10.555555555555555</v>
      </c>
      <c r="M15" s="455">
        <v>69.6</v>
      </c>
      <c r="N15" s="456">
        <v>47.6</v>
      </c>
      <c r="O15" s="457">
        <v>0.3</v>
      </c>
      <c r="P15" s="458">
        <v>0.3</v>
      </c>
    </row>
    <row r="16" spans="1:16" ht="15" customHeight="1">
      <c r="A16" s="447" t="s">
        <v>37</v>
      </c>
      <c r="B16" s="448">
        <v>600</v>
      </c>
      <c r="C16" s="449">
        <v>634</v>
      </c>
      <c r="D16" s="449">
        <v>634</v>
      </c>
      <c r="E16" s="450">
        <v>3641</v>
      </c>
      <c r="F16" s="451">
        <v>3040</v>
      </c>
      <c r="G16" s="450">
        <v>6.9</v>
      </c>
      <c r="H16" s="451">
        <v>5.6</v>
      </c>
      <c r="I16" s="450">
        <v>6</v>
      </c>
      <c r="J16" s="452">
        <v>4.8</v>
      </c>
      <c r="K16" s="453">
        <f t="shared" si="0"/>
        <v>10.883280757097793</v>
      </c>
      <c r="L16" s="454">
        <v>9.443507588532883</v>
      </c>
      <c r="M16" s="455">
        <v>3752</v>
      </c>
      <c r="N16" s="456">
        <v>1432</v>
      </c>
      <c r="O16" s="457">
        <v>12</v>
      </c>
      <c r="P16" s="458">
        <v>15</v>
      </c>
    </row>
    <row r="17" spans="1:16" ht="15">
      <c r="A17" s="447" t="s">
        <v>38</v>
      </c>
      <c r="B17" s="448">
        <v>970</v>
      </c>
      <c r="C17" s="449">
        <v>980</v>
      </c>
      <c r="D17" s="449">
        <v>980</v>
      </c>
      <c r="E17" s="450">
        <v>4454</v>
      </c>
      <c r="F17" s="451">
        <v>4285</v>
      </c>
      <c r="G17" s="450">
        <v>14.7</v>
      </c>
      <c r="H17" s="451">
        <v>11.4</v>
      </c>
      <c r="I17" s="450">
        <v>14.1</v>
      </c>
      <c r="J17" s="452">
        <v>11</v>
      </c>
      <c r="K17" s="453">
        <f t="shared" si="0"/>
        <v>15</v>
      </c>
      <c r="L17" s="454">
        <v>12</v>
      </c>
      <c r="M17" s="455">
        <v>1475</v>
      </c>
      <c r="N17" s="456">
        <v>1380</v>
      </c>
      <c r="O17" s="457">
        <v>5</v>
      </c>
      <c r="P17" s="458">
        <v>5</v>
      </c>
    </row>
    <row r="18" spans="1:16" ht="15">
      <c r="A18" s="447" t="s">
        <v>39</v>
      </c>
      <c r="B18" s="448">
        <v>473</v>
      </c>
      <c r="C18" s="449">
        <v>538</v>
      </c>
      <c r="D18" s="449">
        <v>538</v>
      </c>
      <c r="E18" s="450">
        <v>1335.8</v>
      </c>
      <c r="F18" s="451">
        <v>1110.9</v>
      </c>
      <c r="G18" s="450">
        <v>4.4</v>
      </c>
      <c r="H18" s="451">
        <v>3.8</v>
      </c>
      <c r="I18" s="450">
        <v>3.1</v>
      </c>
      <c r="J18" s="452">
        <v>2.7</v>
      </c>
      <c r="K18" s="453">
        <f t="shared" si="0"/>
        <v>8.178438661710038</v>
      </c>
      <c r="L18" s="454">
        <v>9.571788413098236</v>
      </c>
      <c r="M18" s="455">
        <v>2906</v>
      </c>
      <c r="N18" s="456">
        <v>986.9</v>
      </c>
      <c r="O18" s="457">
        <v>7</v>
      </c>
      <c r="P18" s="458">
        <v>11</v>
      </c>
    </row>
    <row r="19" spans="1:16" ht="15">
      <c r="A19" s="447" t="s">
        <v>81</v>
      </c>
      <c r="B19" s="448">
        <v>1325</v>
      </c>
      <c r="C19" s="449">
        <v>1256</v>
      </c>
      <c r="D19" s="449">
        <v>1256</v>
      </c>
      <c r="E19" s="450">
        <v>3486.7</v>
      </c>
      <c r="F19" s="451">
        <v>3555.1</v>
      </c>
      <c r="G19" s="450">
        <v>8.8</v>
      </c>
      <c r="H19" s="451">
        <v>8.4</v>
      </c>
      <c r="I19" s="450">
        <v>7.2</v>
      </c>
      <c r="J19" s="452">
        <v>7.5</v>
      </c>
      <c r="K19" s="453">
        <f t="shared" si="0"/>
        <v>7.006369426751593</v>
      </c>
      <c r="L19" s="454">
        <v>6.1</v>
      </c>
      <c r="M19" s="455">
        <v>1209</v>
      </c>
      <c r="N19" s="456">
        <v>1165</v>
      </c>
      <c r="O19" s="457">
        <v>4</v>
      </c>
      <c r="P19" s="458">
        <v>4</v>
      </c>
    </row>
    <row r="20" spans="1:16" ht="15">
      <c r="A20" s="447" t="s">
        <v>41</v>
      </c>
      <c r="B20" s="448">
        <v>1284</v>
      </c>
      <c r="C20" s="449">
        <v>1284</v>
      </c>
      <c r="D20" s="449">
        <v>1284</v>
      </c>
      <c r="E20" s="450">
        <v>4350</v>
      </c>
      <c r="F20" s="451">
        <v>4212</v>
      </c>
      <c r="G20" s="450">
        <v>11.7</v>
      </c>
      <c r="H20" s="451">
        <v>11.7</v>
      </c>
      <c r="I20" s="450">
        <v>9.8</v>
      </c>
      <c r="J20" s="452">
        <v>10.5</v>
      </c>
      <c r="K20" s="453">
        <f t="shared" si="0"/>
        <v>9.11214953271028</v>
      </c>
      <c r="L20" s="454">
        <v>7.9</v>
      </c>
      <c r="M20" s="455">
        <v>307.2</v>
      </c>
      <c r="N20" s="456">
        <v>219.8</v>
      </c>
      <c r="O20" s="457">
        <v>1.2</v>
      </c>
      <c r="P20" s="458">
        <v>1.2</v>
      </c>
    </row>
    <row r="21" spans="1:16" ht="15" customHeight="1">
      <c r="A21" s="447" t="s">
        <v>42</v>
      </c>
      <c r="B21" s="448">
        <v>970</v>
      </c>
      <c r="C21" s="449">
        <v>598</v>
      </c>
      <c r="D21" s="449">
        <v>598</v>
      </c>
      <c r="E21" s="450">
        <v>1569.8</v>
      </c>
      <c r="F21" s="451">
        <v>1884.7</v>
      </c>
      <c r="G21" s="450">
        <v>3.8</v>
      </c>
      <c r="H21" s="451">
        <v>6.8</v>
      </c>
      <c r="I21" s="450">
        <v>3.2</v>
      </c>
      <c r="J21" s="452">
        <v>6.1</v>
      </c>
      <c r="K21" s="453">
        <f t="shared" si="0"/>
        <v>6.354515050167223</v>
      </c>
      <c r="L21" s="454">
        <v>7.024793388429751</v>
      </c>
      <c r="M21" s="455">
        <v>525.1</v>
      </c>
      <c r="N21" s="456">
        <v>272.7</v>
      </c>
      <c r="O21" s="457">
        <v>1.8</v>
      </c>
      <c r="P21" s="458">
        <v>1.9</v>
      </c>
    </row>
    <row r="22" spans="1:16" ht="15">
      <c r="A22" s="447" t="s">
        <v>82</v>
      </c>
      <c r="B22" s="448">
        <v>1015</v>
      </c>
      <c r="C22" s="449">
        <v>998</v>
      </c>
      <c r="D22" s="449">
        <v>998</v>
      </c>
      <c r="E22" s="450">
        <v>6948.8</v>
      </c>
      <c r="F22" s="451">
        <v>6796.5</v>
      </c>
      <c r="G22" s="450">
        <v>9.3</v>
      </c>
      <c r="H22" s="451">
        <v>12.2</v>
      </c>
      <c r="I22" s="450">
        <v>8.6</v>
      </c>
      <c r="J22" s="452">
        <v>11.2</v>
      </c>
      <c r="K22" s="453">
        <f t="shared" si="0"/>
        <v>9.318637274549099</v>
      </c>
      <c r="L22" s="454">
        <v>11.960784313725489</v>
      </c>
      <c r="M22" s="455">
        <v>2337.5</v>
      </c>
      <c r="N22" s="456">
        <v>1104</v>
      </c>
      <c r="O22" s="457">
        <v>7.5</v>
      </c>
      <c r="P22" s="458">
        <v>7.7</v>
      </c>
    </row>
    <row r="23" spans="1:16" ht="15">
      <c r="A23" s="447" t="s">
        <v>83</v>
      </c>
      <c r="B23" s="448">
        <v>1942</v>
      </c>
      <c r="C23" s="449">
        <v>1878</v>
      </c>
      <c r="D23" s="449">
        <v>1877</v>
      </c>
      <c r="E23" s="450">
        <v>10503.7</v>
      </c>
      <c r="F23" s="451">
        <v>9965.2</v>
      </c>
      <c r="G23" s="450">
        <v>31.9</v>
      </c>
      <c r="H23" s="451">
        <v>34.4</v>
      </c>
      <c r="I23" s="450">
        <v>29.9</v>
      </c>
      <c r="J23" s="452">
        <v>32.4</v>
      </c>
      <c r="K23" s="453">
        <f t="shared" si="0"/>
        <v>16.995205114544483</v>
      </c>
      <c r="L23" s="454">
        <v>17.551020408163264</v>
      </c>
      <c r="M23" s="455">
        <v>911.2</v>
      </c>
      <c r="N23" s="456">
        <v>385.7</v>
      </c>
      <c r="O23" s="457">
        <v>2.2</v>
      </c>
      <c r="P23" s="458">
        <v>4.1</v>
      </c>
    </row>
    <row r="24" spans="1:16" ht="15">
      <c r="A24" s="447" t="s">
        <v>45</v>
      </c>
      <c r="B24" s="448">
        <v>358</v>
      </c>
      <c r="C24" s="449">
        <v>445</v>
      </c>
      <c r="D24" s="449">
        <v>445</v>
      </c>
      <c r="E24" s="450">
        <v>675.5</v>
      </c>
      <c r="F24" s="451">
        <v>626.1</v>
      </c>
      <c r="G24" s="450">
        <v>4.5</v>
      </c>
      <c r="H24" s="451">
        <v>3.9</v>
      </c>
      <c r="I24" s="450">
        <v>2.3</v>
      </c>
      <c r="J24" s="452">
        <v>2.3</v>
      </c>
      <c r="K24" s="453">
        <f t="shared" si="0"/>
        <v>10.112359550561797</v>
      </c>
      <c r="L24" s="454">
        <v>10.893854748603351</v>
      </c>
      <c r="M24" s="455">
        <v>416.2</v>
      </c>
      <c r="N24" s="456">
        <v>982</v>
      </c>
      <c r="O24" s="457">
        <v>2</v>
      </c>
      <c r="P24" s="458">
        <v>2</v>
      </c>
    </row>
    <row r="25" spans="1:16" ht="15">
      <c r="A25" s="447" t="s">
        <v>46</v>
      </c>
      <c r="B25" s="448">
        <v>1345</v>
      </c>
      <c r="C25" s="449">
        <v>1345</v>
      </c>
      <c r="D25" s="449">
        <v>1345</v>
      </c>
      <c r="E25" s="450">
        <v>5267</v>
      </c>
      <c r="F25" s="451">
        <v>5125</v>
      </c>
      <c r="G25" s="450">
        <v>18.3</v>
      </c>
      <c r="H25" s="451">
        <v>16.6</v>
      </c>
      <c r="I25" s="450">
        <v>16.9</v>
      </c>
      <c r="J25" s="452">
        <v>16</v>
      </c>
      <c r="K25" s="453">
        <f t="shared" si="0"/>
        <v>13.605947955390334</v>
      </c>
      <c r="L25" s="454">
        <v>12.406576980568014</v>
      </c>
      <c r="M25" s="455"/>
      <c r="N25" s="456"/>
      <c r="O25" s="457"/>
      <c r="P25" s="458"/>
    </row>
    <row r="26" spans="1:16" ht="15">
      <c r="A26" s="447" t="s">
        <v>84</v>
      </c>
      <c r="B26" s="448">
        <v>534</v>
      </c>
      <c r="C26" s="449">
        <v>537</v>
      </c>
      <c r="D26" s="449">
        <v>537</v>
      </c>
      <c r="E26" s="450">
        <v>999.2482758620692</v>
      </c>
      <c r="F26" s="451">
        <v>513.3</v>
      </c>
      <c r="G26" s="450">
        <v>5.1</v>
      </c>
      <c r="H26" s="451">
        <v>5.4</v>
      </c>
      <c r="I26" s="450">
        <v>4.4</v>
      </c>
      <c r="J26" s="452">
        <v>4.8</v>
      </c>
      <c r="K26" s="453">
        <f t="shared" si="0"/>
        <v>9.497206703910614</v>
      </c>
      <c r="L26" s="454">
        <v>10.05586592178771</v>
      </c>
      <c r="M26" s="455">
        <v>3739</v>
      </c>
      <c r="N26" s="456">
        <v>1784</v>
      </c>
      <c r="O26" s="457">
        <v>10</v>
      </c>
      <c r="P26" s="458">
        <v>11</v>
      </c>
    </row>
    <row r="27" spans="1:16" ht="15">
      <c r="A27" s="447" t="s">
        <v>48</v>
      </c>
      <c r="B27" s="448">
        <v>3822</v>
      </c>
      <c r="C27" s="449">
        <v>4090</v>
      </c>
      <c r="D27" s="449">
        <v>4090</v>
      </c>
      <c r="E27" s="450">
        <v>16226</v>
      </c>
      <c r="F27" s="451">
        <v>13486</v>
      </c>
      <c r="G27" s="450">
        <v>62</v>
      </c>
      <c r="H27" s="451">
        <v>42.5</v>
      </c>
      <c r="I27" s="450">
        <v>58.3</v>
      </c>
      <c r="J27" s="452">
        <v>42.1</v>
      </c>
      <c r="K27" s="453">
        <f t="shared" si="0"/>
        <v>15.158924205378973</v>
      </c>
      <c r="L27" s="454">
        <v>11.119832548403977</v>
      </c>
      <c r="M27" s="455">
        <v>2220</v>
      </c>
      <c r="N27" s="456">
        <v>982</v>
      </c>
      <c r="O27" s="457">
        <v>6</v>
      </c>
      <c r="P27" s="458">
        <v>6</v>
      </c>
    </row>
    <row r="28" spans="1:16" ht="0.75" customHeight="1" thickBot="1">
      <c r="A28" s="459" t="s">
        <v>69</v>
      </c>
      <c r="B28" s="460">
        <v>100</v>
      </c>
      <c r="C28" s="461">
        <v>100</v>
      </c>
      <c r="D28" s="461">
        <v>100</v>
      </c>
      <c r="E28" s="462">
        <v>68</v>
      </c>
      <c r="F28" s="463">
        <v>79.8</v>
      </c>
      <c r="G28" s="462">
        <v>0.7</v>
      </c>
      <c r="H28" s="463">
        <v>0.7</v>
      </c>
      <c r="I28" s="462">
        <v>2.4</v>
      </c>
      <c r="J28" s="464">
        <v>2.4</v>
      </c>
      <c r="K28" s="465">
        <f t="shared" si="0"/>
        <v>6.999999999999999</v>
      </c>
      <c r="L28" s="466">
        <v>6.999999999999999</v>
      </c>
      <c r="M28" s="467"/>
      <c r="N28" s="468"/>
      <c r="O28" s="469"/>
      <c r="P28" s="470"/>
    </row>
    <row r="29" spans="1:16" ht="15" thickBot="1">
      <c r="A29" s="471" t="s">
        <v>127</v>
      </c>
      <c r="B29" s="472">
        <f aca="true" t="shared" si="1" ref="B29:G29">SUM(B7:B28)</f>
        <v>22923</v>
      </c>
      <c r="C29" s="473">
        <f>SUM(C7:C28)</f>
        <v>22950</v>
      </c>
      <c r="D29" s="473">
        <f t="shared" si="1"/>
        <v>22822</v>
      </c>
      <c r="E29" s="474">
        <f t="shared" si="1"/>
        <v>81695.24827586208</v>
      </c>
      <c r="F29" s="475">
        <f t="shared" si="1"/>
        <v>73974.09999999999</v>
      </c>
      <c r="G29" s="474">
        <f t="shared" si="1"/>
        <v>272.1</v>
      </c>
      <c r="H29" s="475">
        <v>275.2</v>
      </c>
      <c r="I29" s="474">
        <f>SUM(I7:I28)</f>
        <v>250.10000000000005</v>
      </c>
      <c r="J29" s="476">
        <v>251.9</v>
      </c>
      <c r="K29" s="477">
        <f t="shared" si="0"/>
        <v>11.922706160722111</v>
      </c>
      <c r="L29" s="478">
        <v>11.778804999143981</v>
      </c>
      <c r="M29" s="474">
        <f>SUM(M7:M28)</f>
        <v>30432.09</v>
      </c>
      <c r="N29" s="475">
        <f>SUM(N7:N28)</f>
        <v>16928.1</v>
      </c>
      <c r="O29" s="479">
        <f>SUM(O7:O28)</f>
        <v>112.3</v>
      </c>
      <c r="P29" s="475">
        <f>SUM(P7:P28)</f>
        <v>131.5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2017-10-26T07:00:32Z</cp:lastPrinted>
  <dcterms:created xsi:type="dcterms:W3CDTF">2017-08-13T06:13:14Z</dcterms:created>
  <dcterms:modified xsi:type="dcterms:W3CDTF">2017-10-26T07:13:48Z</dcterms:modified>
  <cp:category/>
  <cp:version/>
  <cp:contentType/>
  <cp:contentStatus/>
</cp:coreProperties>
</file>