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<sst xmlns="http://schemas.openxmlformats.org/spreadsheetml/2006/main" count="368" uniqueCount="125">
  <si>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</si>
  <si>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</si>
  <si>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</si>
  <si>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</si>
  <si>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</si>
  <si>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</si>
  <si>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</si>
  <si>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</si>
  <si>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</si>
  <si>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</si>
  <si>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</si>
  <si>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</si>
  <si>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</si>
  <si>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</si>
  <si>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</si>
  <si>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</si>
  <si>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</si>
  <si>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</si>
  <si>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</si>
  <si>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</si>
  <si>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</si>
  <si>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</si>
  <si>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</si>
  <si>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</si>
  <si>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</si>
  <si>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</si>
  <si>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</si>
  <si>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</si>
  <si>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</si>
  <si>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</si>
  <si>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</si>
  <si>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</si>
  <si>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</si>
  <si>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</si>
  <si>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</si>
  <si>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</si>
  <si>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</si>
  <si>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</si>
  <si>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</si>
  <si>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</si>
  <si>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</si>
  <si>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</si>
  <si>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</si>
  <si>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</si>
  <si>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</si>
  <si>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</si>
  <si>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</si>
  <si>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</si>
  <si>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</si>
  <si>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</si>
  <si>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</si>
  <si>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</si>
  <si>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</si>
  <si>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</si>
  <si>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</si>
  <si>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</si>
  <si>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</si>
  <si>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</si>
  <si>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</si>
  <si>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</si>
  <si>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</si>
  <si>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</si>
  <si>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</si>
  <si>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</si>
  <si>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</si>
  <si>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</si>
  <si>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</si>
  <si>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</si>
  <si>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</si>
  <si>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</si>
  <si>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</si>
  <si>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</si>
  <si>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</si>
  <si>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</si>
  <si>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</si>
  <si>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</si>
  <si>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</si>
  <si>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</si>
  <si>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</si>
  <si>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</si>
  <si>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</si>
  <si>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</si>
  <si>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</si>
  <si>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</si>
  <si>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</si>
  <si>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</si>
  <si>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</si>
  <si>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</si>
  <si>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</si>
  <si>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</si>
  <si>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</si>
  <si>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</si>
  <si>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</si>
  <si>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</si>
  <si>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</si>
  <si>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</si>
  <si>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</si>
  <si>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</si>
  <si>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</si>
  <si>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</si>
  <si>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</si>
  <si>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</si>
  <si>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</si>
  <si>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</si>
  <si>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</si>
  <si>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</si>
  <si>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</si>
  <si>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</si>
  <si>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</si>
  <si>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</si>
  <si>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</si>
  <si>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</si>
  <si>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</si>
  <si>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</si>
  <si>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</si>
  <si>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</si>
  <si>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</si>
  <si>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</si>
  <si>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</si>
  <si>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</si>
  <si>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</si>
  <si>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20.11</t>
  </si>
  <si>
    <t>Уборка сельскохозяйственных культур     21.11.2017</t>
  </si>
  <si>
    <t>Оперативная сводка по полевым работам на 21.11.2017</t>
  </si>
  <si>
    <t>21.11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</si>
</sst>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35" xfId="60" applyNumberFormat="1" applyFont="1" applyFill="1" applyBorder="1" applyAlignment="1" applyProtection="1">
      <alignment horizontal="center"/>
      <protection/>
    </xf>
    <xf numFmtId="164" fontId="25" fillId="0" borderId="36" xfId="60" applyNumberFormat="1" applyFont="1" applyFill="1" applyBorder="1" applyAlignment="1" applyProtection="1">
      <alignment horizontal="center"/>
      <protection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9" xfId="60" applyNumberFormat="1" applyFont="1" applyFill="1" applyBorder="1" applyAlignment="1" applyProtection="1">
      <alignment horizontal="center"/>
      <protection/>
    </xf>
    <xf numFmtId="164" fontId="25" fillId="0" borderId="37" xfId="60" applyNumberFormat="1" applyFont="1" applyFill="1" applyBorder="1" applyAlignment="1" applyProtection="1">
      <alignment horizontal="center"/>
      <protection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5" xfId="60" applyFont="1" applyFill="1" applyBorder="1" applyAlignment="1" applyProtection="1">
      <alignment horizontal="center"/>
      <protection locked="0"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126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11.75390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17.00390625" style="5" hidden="1" customWidth="1"/>
    <col min="15" max="15" width="0.12890625" style="5" hidden="1" customWidth="1"/>
    <col min="16" max="16" width="12.875" style="5" hidden="1" customWidth="1"/>
    <col min="17" max="17" width="26.25390625" style="5" hidden="1" customWidth="1"/>
    <col min="18" max="18" width="20.375" style="5" hidden="1" customWidth="1"/>
    <col min="19" max="19" width="16.00390625" style="5" hidden="1" customWidth="1"/>
    <col min="20" max="20" width="17.75390625" style="5" hidden="1" customWidth="1"/>
    <col min="21" max="21" width="25.25390625" style="5" hidden="1" customWidth="1"/>
    <col min="22" max="22" width="39.25390625" style="5" hidden="1" customWidth="1"/>
    <col min="23" max="23" width="8.25390625" style="5" hidden="1" customWidth="1"/>
    <col min="24" max="24" width="7.125" style="5" hidden="1" customWidth="1"/>
    <col min="25" max="25" width="8.00390625" style="5" hidden="1" customWidth="1"/>
    <col min="26" max="26" width="9.125" style="5" hidden="1" customWidth="1"/>
    <col min="27" max="27" width="6.875" style="5" hidden="1" customWidth="1"/>
    <col min="28" max="28" width="0.12890625" style="5" hidden="1" customWidth="1"/>
    <col min="29" max="29" width="8.625" style="5" hidden="1" customWidth="1"/>
    <col min="30" max="30" width="7.375" style="5" hidden="1" customWidth="1"/>
    <col min="31" max="31" width="8.75390625" style="5" hidden="1" customWidth="1"/>
    <col min="32" max="32" width="7.875" style="5" hidden="1" customWidth="1"/>
    <col min="33" max="33" width="9.25390625" style="5" hidden="1" customWidth="1"/>
    <col min="34" max="34" width="8.25390625" style="5" hidden="1" customWidth="1"/>
    <col min="35" max="35" width="7.875" style="5" hidden="1" customWidth="1"/>
    <col min="36" max="36" width="9.00390625" style="5" hidden="1" customWidth="1"/>
    <col min="37" max="37" width="6.625" style="5" hidden="1" customWidth="1"/>
    <col min="38" max="39" width="8.125" style="5" hidden="1" customWidth="1"/>
    <col min="40" max="40" width="7.25390625" style="5" hidden="1" customWidth="1"/>
    <col min="41" max="41" width="8.25390625" style="5" hidden="1" customWidth="1"/>
    <col min="42" max="42" width="6.875" style="5" hidden="1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6" t="s">
        <v>122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3" t="s">
        <v>0</v>
      </c>
      <c r="B3" s="425" t="s">
        <v>1</v>
      </c>
      <c r="C3" s="427" t="s">
        <v>2</v>
      </c>
      <c r="D3" s="428"/>
      <c r="E3" s="428"/>
      <c r="F3" s="428"/>
      <c r="G3" s="428"/>
      <c r="H3" s="429" t="s">
        <v>3</v>
      </c>
      <c r="I3" s="429"/>
      <c r="J3" s="429"/>
      <c r="K3" s="429"/>
      <c r="L3" s="430"/>
      <c r="M3" s="414" t="s">
        <v>4</v>
      </c>
      <c r="N3" s="414"/>
      <c r="O3" s="414"/>
      <c r="P3" s="414"/>
      <c r="Q3" s="415"/>
      <c r="R3" s="414" t="s">
        <v>5</v>
      </c>
      <c r="S3" s="414"/>
      <c r="T3" s="414"/>
      <c r="U3" s="414"/>
      <c r="V3" s="414"/>
      <c r="W3" s="412" t="s">
        <v>6</v>
      </c>
      <c r="X3" s="412"/>
      <c r="Y3" s="412"/>
      <c r="Z3" s="412"/>
      <c r="AA3" s="413"/>
      <c r="AB3" s="412" t="s">
        <v>7</v>
      </c>
      <c r="AC3" s="412"/>
      <c r="AD3" s="412"/>
      <c r="AE3" s="412"/>
      <c r="AF3" s="413"/>
      <c r="AG3" s="412" t="s">
        <v>8</v>
      </c>
      <c r="AH3" s="412"/>
      <c r="AI3" s="412"/>
      <c r="AJ3" s="412"/>
      <c r="AK3" s="413"/>
      <c r="AL3" s="412" t="s">
        <v>9</v>
      </c>
      <c r="AM3" s="412"/>
      <c r="AN3" s="412"/>
      <c r="AO3" s="412"/>
      <c r="AP3" s="413"/>
      <c r="AQ3" s="414" t="s">
        <v>10</v>
      </c>
      <c r="AR3" s="414"/>
      <c r="AS3" s="414"/>
      <c r="AT3" s="414"/>
      <c r="AU3" s="415"/>
      <c r="AV3" s="412" t="s">
        <v>11</v>
      </c>
      <c r="AW3" s="412"/>
      <c r="AX3" s="412"/>
      <c r="AY3" s="412"/>
      <c r="AZ3" s="413"/>
      <c r="BA3" s="412" t="s">
        <v>12</v>
      </c>
      <c r="BB3" s="412"/>
      <c r="BC3" s="412"/>
      <c r="BD3" s="412"/>
      <c r="BE3" s="413"/>
      <c r="BF3" s="431" t="s">
        <v>13</v>
      </c>
      <c r="BG3" s="414"/>
      <c r="BH3" s="414"/>
      <c r="BI3" s="414"/>
      <c r="BJ3" s="432"/>
      <c r="BK3" s="417" t="s">
        <v>14</v>
      </c>
      <c r="BL3" s="418"/>
      <c r="BM3" s="418"/>
      <c r="BN3" s="418"/>
      <c r="BO3" s="419"/>
      <c r="BP3" s="420" t="s">
        <v>15</v>
      </c>
      <c r="BQ3" s="421"/>
      <c r="BR3" s="421"/>
      <c r="BS3" s="421"/>
      <c r="BT3" s="421"/>
      <c r="BU3" s="421"/>
      <c r="BV3" s="422"/>
    </row>
    <row r="4" spans="1:74" ht="88.5" customHeight="1" thickBot="1">
      <c r="A4" s="424"/>
      <c r="B4" s="426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9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6" t="s">
        <v>27</v>
      </c>
      <c r="BL4" s="98" t="s">
        <v>17</v>
      </c>
      <c r="BM4" s="98" t="s">
        <v>18</v>
      </c>
      <c r="BN4" s="98" t="s">
        <v>19</v>
      </c>
      <c r="BO4" s="397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83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90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4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91">
        <v>60</v>
      </c>
      <c r="BG6" s="26">
        <v>60</v>
      </c>
      <c r="BH6" s="26">
        <f>BG6/BF6*100</f>
        <v>100</v>
      </c>
      <c r="BI6" s="26">
        <v>122</v>
      </c>
      <c r="BJ6" s="381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81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4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91">
        <v>75</v>
      </c>
      <c r="BG7" s="26">
        <v>75</v>
      </c>
      <c r="BH7" s="26">
        <f>BG7/BF7*100</f>
        <v>100</v>
      </c>
      <c r="BI7" s="26">
        <v>130</v>
      </c>
      <c r="BJ7" s="381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81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4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91"/>
      <c r="BG8" s="26"/>
      <c r="BH8" s="26"/>
      <c r="BI8" s="26"/>
      <c r="BJ8" s="381"/>
      <c r="BK8" s="94"/>
      <c r="BL8" s="24"/>
      <c r="BM8" s="24"/>
      <c r="BN8" s="24"/>
      <c r="BO8" s="381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4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91"/>
      <c r="BG9" s="26"/>
      <c r="BH9" s="26"/>
      <c r="BI9" s="26"/>
      <c r="BJ9" s="381"/>
      <c r="BK9" s="94">
        <v>25</v>
      </c>
      <c r="BL9" s="24">
        <v>25</v>
      </c>
      <c r="BM9" s="24">
        <f>BL9/BK9*100</f>
        <v>100</v>
      </c>
      <c r="BN9" s="24">
        <v>25</v>
      </c>
      <c r="BO9" s="381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4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15">AR10/AQ10*100</f>
        <v>100</v>
      </c>
      <c r="AT10" s="24">
        <v>400</v>
      </c>
      <c r="AU10" s="257">
        <f aca="true" t="shared" si="20" ref="AU10:AU15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91">
        <v>32</v>
      </c>
      <c r="BG10" s="26">
        <v>32</v>
      </c>
      <c r="BH10" s="26">
        <f>BG10/BF10*100</f>
        <v>100</v>
      </c>
      <c r="BI10" s="26">
        <v>60.8</v>
      </c>
      <c r="BJ10" s="381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81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4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91"/>
      <c r="BG11" s="26"/>
      <c r="BH11" s="26"/>
      <c r="BI11" s="26"/>
      <c r="BJ11" s="381"/>
      <c r="BK11" s="94"/>
      <c r="BL11" s="24"/>
      <c r="BM11" s="24"/>
      <c r="BN11" s="24"/>
      <c r="BO11" s="381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4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91">
        <v>250</v>
      </c>
      <c r="BG12" s="26">
        <v>250</v>
      </c>
      <c r="BH12" s="26">
        <f>BG12/BF12*100</f>
        <v>100</v>
      </c>
      <c r="BI12" s="26">
        <v>500</v>
      </c>
      <c r="BJ12" s="381">
        <f>BI12/BG12*10</f>
        <v>20</v>
      </c>
      <c r="BK12" s="94"/>
      <c r="BL12" s="24"/>
      <c r="BM12" s="24"/>
      <c r="BN12" s="24"/>
      <c r="BO12" s="381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4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91"/>
      <c r="BG13" s="30"/>
      <c r="BH13" s="26"/>
      <c r="BI13" s="30"/>
      <c r="BJ13" s="381"/>
      <c r="BK13" s="94"/>
      <c r="BL13" s="29"/>
      <c r="BM13" s="24"/>
      <c r="BN13" s="29"/>
      <c r="BO13" s="381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4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91"/>
      <c r="BG14" s="30"/>
      <c r="BH14" s="26"/>
      <c r="BI14" s="30"/>
      <c r="BJ14" s="381"/>
      <c r="BK14" s="94"/>
      <c r="BL14" s="29"/>
      <c r="BM14" s="24"/>
      <c r="BN14" s="29"/>
      <c r="BO14" s="381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4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91"/>
      <c r="BG15" s="30"/>
      <c r="BH15" s="26"/>
      <c r="BI15" s="30"/>
      <c r="BJ15" s="381"/>
      <c r="BK15" s="94"/>
      <c r="BL15" s="29"/>
      <c r="BM15" s="24"/>
      <c r="BN15" s="29"/>
      <c r="BO15" s="381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4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91"/>
      <c r="BG16" s="30"/>
      <c r="BH16" s="26"/>
      <c r="BI16" s="30"/>
      <c r="BJ16" s="381"/>
      <c r="BK16" s="94">
        <v>10</v>
      </c>
      <c r="BL16" s="29">
        <v>10</v>
      </c>
      <c r="BM16" s="24">
        <f>BL16/BK16*100</f>
        <v>100</v>
      </c>
      <c r="BN16" s="29">
        <v>10</v>
      </c>
      <c r="BO16" s="381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4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91"/>
      <c r="BG17" s="30"/>
      <c r="BH17" s="26"/>
      <c r="BI17" s="30"/>
      <c r="BJ17" s="381"/>
      <c r="BK17" s="94"/>
      <c r="BL17" s="29"/>
      <c r="BM17" s="24"/>
      <c r="BN17" s="29"/>
      <c r="BO17" s="381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4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91"/>
      <c r="BG18" s="30"/>
      <c r="BH18" s="26"/>
      <c r="BI18" s="30"/>
      <c r="BJ18" s="381"/>
      <c r="BK18" s="94"/>
      <c r="BL18" s="29"/>
      <c r="BM18" s="24"/>
      <c r="BN18" s="29"/>
      <c r="BO18" s="381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4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91"/>
      <c r="BG19" s="30"/>
      <c r="BH19" s="26"/>
      <c r="BI19" s="30"/>
      <c r="BJ19" s="381"/>
      <c r="BK19" s="94"/>
      <c r="BL19" s="29"/>
      <c r="BM19" s="24"/>
      <c r="BN19" s="29"/>
      <c r="BO19" s="381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4" t="s">
        <v>43</v>
      </c>
      <c r="B20" s="9"/>
      <c r="C20" s="13">
        <f t="shared" si="0"/>
        <v>31961</v>
      </c>
      <c r="D20" s="13">
        <f t="shared" si="29"/>
        <v>31366</v>
      </c>
      <c r="E20" s="14">
        <f t="shared" si="30"/>
        <v>98.1383561215231</v>
      </c>
      <c r="F20" s="13">
        <f t="shared" si="31"/>
        <v>101125</v>
      </c>
      <c r="G20" s="15">
        <f t="shared" si="32"/>
        <v>32.2403239176178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/>
      <c r="AS20" s="29"/>
      <c r="AT20" s="24"/>
      <c r="AU20" s="257"/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91">
        <v>336</v>
      </c>
      <c r="BG20" s="26">
        <v>336</v>
      </c>
      <c r="BH20" s="26">
        <f>BG20/BF20*100</f>
        <v>100</v>
      </c>
      <c r="BI20" s="26">
        <v>1131</v>
      </c>
      <c r="BJ20" s="381">
        <f>BI20/BG20*10</f>
        <v>33.660714285714285</v>
      </c>
      <c r="BK20" s="94"/>
      <c r="BL20" s="24"/>
      <c r="BM20" s="24"/>
      <c r="BN20" s="24"/>
      <c r="BO20" s="381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4" t="s">
        <v>44</v>
      </c>
      <c r="B21" s="9"/>
      <c r="C21" s="13">
        <f>SUM(H21+M21+R21+W21+AB21+AG21+AL21+AQ21+AV21+BA21+BF21+BK21+BP21)</f>
        <v>32231</v>
      </c>
      <c r="D21" s="13">
        <f t="shared" si="29"/>
        <v>31179</v>
      </c>
      <c r="E21" s="14">
        <f t="shared" si="30"/>
        <v>96.73606155564518</v>
      </c>
      <c r="F21" s="13">
        <f t="shared" si="31"/>
        <v>92912</v>
      </c>
      <c r="G21" s="15">
        <f t="shared" si="32"/>
        <v>29.799544565252255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789</v>
      </c>
      <c r="AS21" s="29">
        <f>AR21/AQ21*100</f>
        <v>42.857142857142854</v>
      </c>
      <c r="AT21" s="24">
        <v>2722</v>
      </c>
      <c r="AU21" s="257">
        <f>AT21/AR21*10</f>
        <v>34.49936628643853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91"/>
      <c r="BG21" s="26"/>
      <c r="BH21" s="26"/>
      <c r="BI21" s="26"/>
      <c r="BJ21" s="381"/>
      <c r="BK21" s="94"/>
      <c r="BL21" s="24"/>
      <c r="BM21" s="24"/>
      <c r="BN21" s="24"/>
      <c r="BO21" s="381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4" t="s">
        <v>45</v>
      </c>
      <c r="B22" s="9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91">
        <v>255</v>
      </c>
      <c r="BG22" s="26">
        <v>255</v>
      </c>
      <c r="BH22" s="26">
        <f>BG22/BF22*100</f>
        <v>100</v>
      </c>
      <c r="BI22" s="26">
        <v>382</v>
      </c>
      <c r="BJ22" s="381">
        <f>BI22/BG22*10</f>
        <v>14.980392156862745</v>
      </c>
      <c r="BK22" s="94"/>
      <c r="BL22" s="24"/>
      <c r="BM22" s="24"/>
      <c r="BN22" s="24"/>
      <c r="BO22" s="381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4" t="s">
        <v>46</v>
      </c>
      <c r="B23" s="9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91">
        <v>285</v>
      </c>
      <c r="BG23" s="30">
        <v>285</v>
      </c>
      <c r="BH23" s="26">
        <f>BG23/BF23*100</f>
        <v>100</v>
      </c>
      <c r="BI23" s="30">
        <v>722</v>
      </c>
      <c r="BJ23" s="381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81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4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91">
        <v>50</v>
      </c>
      <c r="BG24" s="26">
        <v>50</v>
      </c>
      <c r="BH24" s="26">
        <f>BG24/BF24*100</f>
        <v>100</v>
      </c>
      <c r="BI24" s="26">
        <v>111</v>
      </c>
      <c r="BJ24" s="381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81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5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5">
        <f>AR25/AQ25*100</f>
        <v>37.80443475099964</v>
      </c>
      <c r="AT25" s="58">
        <v>8320</v>
      </c>
      <c r="AU25" s="403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91">
        <v>330</v>
      </c>
      <c r="BG25" s="26">
        <v>330</v>
      </c>
      <c r="BH25" s="26">
        <f>BG25/BF25*100</f>
        <v>100</v>
      </c>
      <c r="BI25" s="26">
        <v>659</v>
      </c>
      <c r="BJ25" s="381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81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0</v>
      </c>
      <c r="C26" s="69">
        <f>SUM(C5:C25)</f>
        <v>572039</v>
      </c>
      <c r="D26" s="69">
        <f>SUM(D5:D25)</f>
        <v>566755</v>
      </c>
      <c r="E26" s="70">
        <f>D26/C26*100</f>
        <v>99.07628675667219</v>
      </c>
      <c r="F26" s="69">
        <f>SUM(F5:F25)</f>
        <v>1671151.4</v>
      </c>
      <c r="G26" s="70">
        <f t="shared" si="32"/>
        <v>29.486310663337775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2932</v>
      </c>
      <c r="AS26" s="406">
        <f>AR26/AQ26*100</f>
        <v>35.68646543330088</v>
      </c>
      <c r="AT26" s="102">
        <f>SUM(AT5:AT25)</f>
        <v>18172</v>
      </c>
      <c r="AU26" s="404">
        <f>AT26/AR26*10</f>
        <v>61.9781718963165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93">
        <f t="shared" si="36"/>
        <v>11.46945749679624</v>
      </c>
      <c r="BF26" s="392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82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6" t="s">
        <v>50</v>
      </c>
      <c r="B27" s="270">
        <v>0</v>
      </c>
      <c r="C27" s="407">
        <v>541321</v>
      </c>
      <c r="D27" s="408">
        <v>537152</v>
      </c>
      <c r="E27" s="409">
        <v>99.22984698543009</v>
      </c>
      <c r="F27" s="408">
        <v>1318936.7</v>
      </c>
      <c r="G27" s="410">
        <v>24.55425466162278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6524</v>
      </c>
      <c r="AS27" s="411">
        <v>61.29850606032134</v>
      </c>
      <c r="AT27" s="67">
        <v>21603</v>
      </c>
      <c r="AU27" s="399">
        <v>33.1131207847946</v>
      </c>
      <c r="AV27" s="66">
        <v>1264</v>
      </c>
      <c r="AW27" s="67">
        <v>1264</v>
      </c>
      <c r="AX27" s="67">
        <v>100</v>
      </c>
      <c r="AY27" s="67">
        <v>1695</v>
      </c>
      <c r="AZ27" s="399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8.875" defaultRowHeight="12.75"/>
  <cols>
    <col min="1" max="1" width="20.875" style="290" customWidth="1"/>
    <col min="2" max="2" width="0.12890625" style="290" hidden="1" customWidth="1"/>
    <col min="3" max="3" width="25.00390625" style="290" hidden="1" customWidth="1"/>
    <col min="4" max="4" width="25.75390625" style="290" hidden="1" customWidth="1"/>
    <col min="5" max="5" width="8.25390625" style="290" hidden="1" customWidth="1"/>
    <col min="6" max="6" width="0.12890625" style="290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46" t="s">
        <v>51</v>
      </c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48"/>
      <c r="J2" s="448"/>
      <c r="K2" s="448"/>
      <c r="L2" s="448"/>
      <c r="M2" s="448"/>
      <c r="N2" s="448"/>
      <c r="O2" s="448"/>
      <c r="P2" s="448"/>
      <c r="Q2" s="449"/>
      <c r="R2" s="449"/>
      <c r="S2" s="449"/>
      <c r="T2" s="449"/>
      <c r="U2" s="449"/>
      <c r="V2" s="448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53">
        <v>43060</v>
      </c>
      <c r="BE2" s="454"/>
      <c r="BF2" s="454"/>
      <c r="BG2" s="454"/>
      <c r="BI2" s="2"/>
      <c r="BJ2" s="167"/>
    </row>
    <row r="3" spans="1:63" s="283" customFormat="1" ht="15.75" customHeight="1" thickBot="1">
      <c r="A3" s="437" t="s">
        <v>0</v>
      </c>
      <c r="B3" s="439" t="s">
        <v>52</v>
      </c>
      <c r="C3" s="434"/>
      <c r="D3" s="434"/>
      <c r="E3" s="434"/>
      <c r="F3" s="440"/>
      <c r="G3" s="441" t="s">
        <v>53</v>
      </c>
      <c r="H3" s="441"/>
      <c r="I3" s="441"/>
      <c r="J3" s="441"/>
      <c r="K3" s="441"/>
      <c r="L3" s="442" t="s">
        <v>54</v>
      </c>
      <c r="M3" s="443"/>
      <c r="N3" s="443"/>
      <c r="O3" s="443"/>
      <c r="P3" s="444"/>
      <c r="Q3" s="433" t="s">
        <v>55</v>
      </c>
      <c r="R3" s="434"/>
      <c r="S3" s="434"/>
      <c r="T3" s="434"/>
      <c r="U3" s="445"/>
      <c r="V3" s="452" t="s">
        <v>56</v>
      </c>
      <c r="W3" s="435"/>
      <c r="X3" s="435"/>
      <c r="Y3" s="435"/>
      <c r="Z3" s="436"/>
      <c r="AA3" s="450" t="s">
        <v>57</v>
      </c>
      <c r="AB3" s="435"/>
      <c r="AC3" s="435"/>
      <c r="AD3" s="451"/>
      <c r="AE3" s="452" t="s">
        <v>58</v>
      </c>
      <c r="AF3" s="435"/>
      <c r="AG3" s="435"/>
      <c r="AH3" s="435"/>
      <c r="AI3" s="436"/>
      <c r="AJ3" s="452" t="s">
        <v>59</v>
      </c>
      <c r="AK3" s="435"/>
      <c r="AL3" s="435"/>
      <c r="AM3" s="435"/>
      <c r="AN3" s="436"/>
      <c r="AO3" s="433" t="s">
        <v>60</v>
      </c>
      <c r="AP3" s="434"/>
      <c r="AQ3" s="434"/>
      <c r="AR3" s="434"/>
      <c r="AS3" s="435" t="s">
        <v>61</v>
      </c>
      <c r="AT3" s="435"/>
      <c r="AU3" s="435"/>
      <c r="AV3" s="435"/>
      <c r="AW3" s="436"/>
      <c r="AX3" s="450" t="s">
        <v>62</v>
      </c>
      <c r="AY3" s="435"/>
      <c r="AZ3" s="435"/>
      <c r="BA3" s="435"/>
      <c r="BB3" s="451"/>
      <c r="BC3" s="452" t="s">
        <v>63</v>
      </c>
      <c r="BD3" s="435"/>
      <c r="BE3" s="435"/>
      <c r="BF3" s="435"/>
      <c r="BG3" s="436"/>
      <c r="BH3" s="433" t="s">
        <v>120</v>
      </c>
      <c r="BI3" s="434"/>
      <c r="BJ3" s="434"/>
      <c r="BK3" s="445"/>
    </row>
    <row r="4" spans="1:63" s="283" customFormat="1" ht="84" customHeight="1" thickBot="1">
      <c r="A4" s="438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2835</v>
      </c>
      <c r="I6" s="197">
        <f aca="true" t="shared" si="0" ref="I6:I11">H6/G6*100</f>
        <v>49.96475149806133</v>
      </c>
      <c r="J6" s="144">
        <v>4446</v>
      </c>
      <c r="K6" s="145">
        <f aca="true" t="shared" si="1" ref="K6:K27">IF(J6&gt;0,J6/H6*10,"")</f>
        <v>15.682539682539682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6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400</v>
      </c>
      <c r="I7" s="197">
        <f t="shared" si="0"/>
        <v>6.146281499692686</v>
      </c>
      <c r="J7" s="144">
        <v>497</v>
      </c>
      <c r="K7" s="145">
        <f>IF(J7&gt;0,J7/H7*10,"")</f>
        <v>12.424999999999999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21010</v>
      </c>
      <c r="BG7" s="267">
        <f>IF(BF7&gt;0,BF7/BD7*10,"")</f>
        <v>335.0877192982456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1282</v>
      </c>
      <c r="I9" s="197">
        <f t="shared" si="0"/>
        <v>16.74503657262278</v>
      </c>
      <c r="J9" s="144">
        <v>1613</v>
      </c>
      <c r="K9" s="145">
        <f t="shared" si="1"/>
        <v>12.581903276131046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1350</v>
      </c>
      <c r="BB9" s="145">
        <f t="shared" si="4"/>
        <v>156.97674418604652</v>
      </c>
      <c r="BC9" s="143">
        <v>136</v>
      </c>
      <c r="BD9" s="144">
        <v>136</v>
      </c>
      <c r="BE9" s="146">
        <f>BD9/BC9*100</f>
        <v>100</v>
      </c>
      <c r="BF9" s="144">
        <v>2745</v>
      </c>
      <c r="BG9" s="267">
        <f t="shared" si="5"/>
        <v>201.83823529411765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4680</v>
      </c>
      <c r="I10" s="197">
        <f t="shared" si="0"/>
        <v>47.02099869386115</v>
      </c>
      <c r="J10" s="144">
        <v>5148</v>
      </c>
      <c r="K10" s="145">
        <f t="shared" si="1"/>
        <v>11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4290</v>
      </c>
      <c r="I11" s="197">
        <f t="shared" si="0"/>
        <v>26.95400854486052</v>
      </c>
      <c r="J11" s="144">
        <v>4468</v>
      </c>
      <c r="K11" s="145">
        <f t="shared" si="1"/>
        <v>10.414918414918414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15912</v>
      </c>
      <c r="I12" s="197">
        <f aca="true" t="shared" si="6" ref="I12:I18">H12/G12*100</f>
        <v>62.07380822345323</v>
      </c>
      <c r="J12" s="144">
        <v>23634</v>
      </c>
      <c r="K12" s="145">
        <f t="shared" si="1"/>
        <v>14.852941176470589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1485</v>
      </c>
      <c r="BB12" s="145">
        <f t="shared" si="4"/>
        <v>121.72131147540983</v>
      </c>
      <c r="BC12" s="143">
        <v>177</v>
      </c>
      <c r="BD12" s="144">
        <v>177</v>
      </c>
      <c r="BE12" s="146">
        <f>BD12/BC12*100</f>
        <v>100</v>
      </c>
      <c r="BF12" s="144">
        <v>3537</v>
      </c>
      <c r="BG12" s="267">
        <f t="shared" si="5"/>
        <v>199.83050847457628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4399</v>
      </c>
      <c r="I13" s="197">
        <f t="shared" si="6"/>
        <v>40.29126213592233</v>
      </c>
      <c r="J13" s="144">
        <v>3447</v>
      </c>
      <c r="K13" s="145">
        <f t="shared" si="1"/>
        <v>7.835871789042964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21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7365</v>
      </c>
      <c r="I14" s="197">
        <f t="shared" si="6"/>
        <v>51.3562513074402</v>
      </c>
      <c r="J14" s="144">
        <v>9311</v>
      </c>
      <c r="K14" s="145">
        <f t="shared" si="1"/>
        <v>12.64222674813306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4400</v>
      </c>
      <c r="I16" s="197">
        <f t="shared" si="6"/>
        <v>38.5761879712432</v>
      </c>
      <c r="J16" s="144">
        <v>2816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8036</v>
      </c>
      <c r="I17" s="197">
        <f t="shared" si="6"/>
        <v>61.41852644451238</v>
      </c>
      <c r="J17" s="144">
        <v>7758</v>
      </c>
      <c r="K17" s="145">
        <f t="shared" si="1"/>
        <v>9.654056744649079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994</v>
      </c>
      <c r="I18" s="197">
        <f t="shared" si="6"/>
        <v>21.557145955324224</v>
      </c>
      <c r="J18" s="144">
        <v>875</v>
      </c>
      <c r="K18" s="145">
        <f t="shared" si="1"/>
        <v>8.802816901408452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4200</v>
      </c>
      <c r="I20" s="197">
        <f>H20/G20*100</f>
        <v>27.483313702394973</v>
      </c>
      <c r="J20" s="144">
        <v>5544</v>
      </c>
      <c r="K20" s="145">
        <f t="shared" si="1"/>
        <v>13.200000000000001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/>
      <c r="I21" s="197"/>
      <c r="J21" s="144"/>
      <c r="K21" s="145">
        <f t="shared" si="1"/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321</v>
      </c>
      <c r="I22" s="197">
        <f>H22/G22*100</f>
        <v>5.905077262693157</v>
      </c>
      <c r="J22" s="144">
        <v>225</v>
      </c>
      <c r="K22" s="145">
        <f t="shared" si="1"/>
        <v>7.009345794392523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1682</v>
      </c>
      <c r="I23" s="197">
        <f>H23/G23*100</f>
        <v>18.6185521363737</v>
      </c>
      <c r="J23" s="144">
        <v>2571</v>
      </c>
      <c r="K23" s="145">
        <f t="shared" si="1"/>
        <v>15.28537455410226</v>
      </c>
      <c r="L23" s="213">
        <v>1697</v>
      </c>
      <c r="M23" s="144">
        <v>1579</v>
      </c>
      <c r="N23" s="146">
        <f>M23/L23*100</f>
        <v>93.04655274012964</v>
      </c>
      <c r="O23" s="144">
        <v>48307</v>
      </c>
      <c r="P23" s="214">
        <f>IF(O23&gt;0,O23/M23*10,"")</f>
        <v>305.9341355288157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1171</v>
      </c>
      <c r="I24" s="197">
        <f>H24/G24*100</f>
        <v>10.701882653993785</v>
      </c>
      <c r="J24" s="144">
        <v>1152</v>
      </c>
      <c r="K24" s="145">
        <f t="shared" si="1"/>
        <v>9.837745516652435</v>
      </c>
      <c r="L24" s="213">
        <v>10037</v>
      </c>
      <c r="M24" s="144">
        <v>9970</v>
      </c>
      <c r="N24" s="146">
        <f>M24/L24*100</f>
        <v>99.33246986151241</v>
      </c>
      <c r="O24" s="144">
        <v>305676</v>
      </c>
      <c r="P24" s="214">
        <f>IF(O24&gt;0,O24/M24*10,"")</f>
        <v>306.59578736208624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10774</v>
      </c>
      <c r="I25" s="197">
        <f>H25/G25*100</f>
        <v>42.51943644184853</v>
      </c>
      <c r="J25" s="144">
        <v>16624</v>
      </c>
      <c r="K25" s="145">
        <f t="shared" si="1"/>
        <v>15.429738258771115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61.5</v>
      </c>
      <c r="AY26" s="151">
        <v>61.5</v>
      </c>
      <c r="AZ26" s="203">
        <f>AY26/AX26*100</f>
        <v>100</v>
      </c>
      <c r="BA26" s="151">
        <v>802</v>
      </c>
      <c r="BB26" s="152">
        <f t="shared" si="4"/>
        <v>130.40650406504065</v>
      </c>
      <c r="BC26" s="150">
        <v>209.5</v>
      </c>
      <c r="BD26" s="151">
        <v>209.5</v>
      </c>
      <c r="BE26" s="148">
        <f>BD26/BC26*100</f>
        <v>100</v>
      </c>
      <c r="BF26" s="151">
        <v>10427</v>
      </c>
      <c r="BG26" s="268">
        <f t="shared" si="5"/>
        <v>497.708830548926</v>
      </c>
      <c r="BH26" s="213"/>
      <c r="BI26" s="144"/>
      <c r="BJ26" s="146"/>
      <c r="BK26" s="394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90542</v>
      </c>
      <c r="I27" s="229">
        <f>H27/G27*100</f>
        <v>42.007052055302964</v>
      </c>
      <c r="J27" s="285">
        <f>SUM(J6:J25)</f>
        <v>108723</v>
      </c>
      <c r="K27" s="157">
        <f t="shared" si="1"/>
        <v>12.008018378211215</v>
      </c>
      <c r="L27" s="286">
        <f>SUM(L5:L25)</f>
        <v>12966</v>
      </c>
      <c r="M27" s="287">
        <f>SUM(M6:M25)</f>
        <v>12781</v>
      </c>
      <c r="N27" s="230">
        <f>M27/L27*100</f>
        <v>98.57319142372359</v>
      </c>
      <c r="O27" s="288">
        <f>SUM(O6:O25)</f>
        <v>396552</v>
      </c>
      <c r="P27" s="231">
        <f>IF(O27&gt;0,O27/M27*10,"")</f>
        <v>310.26680228464124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1576.4</v>
      </c>
      <c r="AY27" s="285">
        <f>SUM(AY5:AY26)</f>
        <v>1576.4</v>
      </c>
      <c r="AZ27" s="289">
        <f>AY27/AX27*100</f>
        <v>100</v>
      </c>
      <c r="BA27" s="285">
        <f>SUM(BA5:BA26)</f>
        <v>23694</v>
      </c>
      <c r="BB27" s="157">
        <f>BA27/AY27*10</f>
        <v>150.30449124587668</v>
      </c>
      <c r="BC27" s="284">
        <f>SUM(BC5:BC26)</f>
        <v>1460.6</v>
      </c>
      <c r="BD27" s="284">
        <f>SUM(BD5:BD26)</f>
        <v>1460.6</v>
      </c>
      <c r="BE27" s="158">
        <f>BD27/BC27*100</f>
        <v>100</v>
      </c>
      <c r="BF27" s="284">
        <f>SUM(BF5:BF26)</f>
        <v>42733</v>
      </c>
      <c r="BG27" s="159">
        <f t="shared" si="5"/>
        <v>292.57154594002463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5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7">
        <v>14727</v>
      </c>
      <c r="M28" s="388">
        <v>14173</v>
      </c>
      <c r="N28" s="388">
        <v>96.23820194201127</v>
      </c>
      <c r="O28" s="388">
        <v>490723</v>
      </c>
      <c r="P28" s="398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3" sqref="O23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5" t="s">
        <v>123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6"/>
      <c r="M1" s="456"/>
      <c r="N1" s="456"/>
      <c r="O1" s="456"/>
      <c r="P1" s="456"/>
    </row>
    <row r="2" spans="1:9" ht="18.75" customHeight="1" thickBot="1">
      <c r="A2" s="291"/>
      <c r="F2" s="463"/>
      <c r="G2" s="463"/>
      <c r="H2" s="463"/>
      <c r="I2" s="463"/>
    </row>
    <row r="3" spans="1:16" ht="18.75" customHeight="1" thickBot="1">
      <c r="A3" s="464" t="s">
        <v>91</v>
      </c>
      <c r="B3" s="466" t="s">
        <v>92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  <c r="N3" s="457" t="s">
        <v>93</v>
      </c>
      <c r="O3" s="458"/>
      <c r="P3" s="459"/>
    </row>
    <row r="4" spans="1:16" ht="18.75" customHeight="1">
      <c r="A4" s="465"/>
      <c r="B4" s="469" t="s">
        <v>94</v>
      </c>
      <c r="C4" s="470"/>
      <c r="D4" s="470"/>
      <c r="E4" s="471"/>
      <c r="F4" s="472" t="s">
        <v>95</v>
      </c>
      <c r="G4" s="473"/>
      <c r="H4" s="473"/>
      <c r="I4" s="474"/>
      <c r="J4" s="472" t="s">
        <v>96</v>
      </c>
      <c r="K4" s="473"/>
      <c r="L4" s="473"/>
      <c r="M4" s="474"/>
      <c r="N4" s="460"/>
      <c r="O4" s="461"/>
      <c r="P4" s="462"/>
    </row>
    <row r="5" spans="1:16" ht="19.5" thickBot="1">
      <c r="A5" s="465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8012</v>
      </c>
      <c r="P7" s="317">
        <f aca="true" t="shared" si="2" ref="P7:P26">IF(O7&gt;0,O7/N7*100,"")</f>
        <v>193.71373307543521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501136</v>
      </c>
      <c r="P27" s="332">
        <f>O27/N27*100</f>
        <v>95.00965005744533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X25" sqref="X25"/>
    </sheetView>
  </sheetViews>
  <sheetFormatPr defaultColWidth="9.00390625" defaultRowHeight="12.75"/>
  <cols>
    <col min="1" max="1" width="20.25390625" style="37" customWidth="1"/>
    <col min="2" max="2" width="24.125" style="37" hidden="1" customWidth="1"/>
    <col min="3" max="3" width="0.2421875" style="37" hidden="1" customWidth="1"/>
    <col min="4" max="4" width="0.12890625" style="37" hidden="1" customWidth="1"/>
    <col min="5" max="5" width="33.625" style="37" hidden="1" customWidth="1"/>
    <col min="6" max="6" width="30.125" style="37" hidden="1" customWidth="1"/>
    <col min="7" max="7" width="0.12890625" style="37" hidden="1" customWidth="1"/>
    <col min="8" max="8" width="28.25390625" style="37" hidden="1" customWidth="1"/>
    <col min="9" max="9" width="29.00390625" style="37" hidden="1" customWidth="1"/>
    <col min="10" max="10" width="14.125" style="37" hidden="1" customWidth="1"/>
    <col min="11" max="11" width="32.00390625" style="37" hidden="1" customWidth="1"/>
    <col min="12" max="13" width="8.375" style="37" customWidth="1"/>
    <col min="14" max="14" width="8.75390625" style="37" customWidth="1"/>
    <col min="15" max="15" width="8.625" style="37" customWidth="1"/>
    <col min="16" max="16" width="8.125" style="37" customWidth="1"/>
    <col min="17" max="17" width="8.375" style="37" customWidth="1"/>
    <col min="18" max="19" width="9.625" style="37" customWidth="1"/>
    <col min="20" max="20" width="8.87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2.00390625" style="37" customWidth="1"/>
    <col min="25" max="25" width="9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3" t="s">
        <v>87</v>
      </c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Y1" s="488">
        <v>43060</v>
      </c>
      <c r="Z1" s="489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5" t="s">
        <v>0</v>
      </c>
      <c r="B3" s="477" t="s">
        <v>71</v>
      </c>
      <c r="C3" s="478"/>
      <c r="D3" s="478"/>
      <c r="E3" s="478"/>
      <c r="F3" s="479"/>
      <c r="G3" s="480" t="s">
        <v>72</v>
      </c>
      <c r="H3" s="481"/>
      <c r="I3" s="481"/>
      <c r="J3" s="481"/>
      <c r="K3" s="482"/>
      <c r="L3" s="485" t="s">
        <v>73</v>
      </c>
      <c r="M3" s="486"/>
      <c r="N3" s="486"/>
      <c r="O3" s="486"/>
      <c r="P3" s="487"/>
      <c r="Q3" s="485" t="s">
        <v>74</v>
      </c>
      <c r="R3" s="486"/>
      <c r="S3" s="486"/>
      <c r="T3" s="486"/>
      <c r="U3" s="487"/>
      <c r="V3" s="485" t="s">
        <v>85</v>
      </c>
      <c r="W3" s="486"/>
      <c r="X3" s="486"/>
      <c r="Y3" s="486"/>
      <c r="Z3" s="487"/>
    </row>
    <row r="4" spans="1:26" ht="40.5" customHeight="1" thickBot="1">
      <c r="A4" s="476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/>
      <c r="Y5" s="117"/>
      <c r="Z5" s="123"/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16000</v>
      </c>
      <c r="Y7" s="117">
        <f>X7+W7</f>
        <v>16600</v>
      </c>
      <c r="Z7" s="123">
        <f>(Y7*100)/V7</f>
        <v>98.80952380952381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3000</v>
      </c>
      <c r="T10" s="117">
        <f t="shared" si="4"/>
        <v>3454</v>
      </c>
      <c r="U10" s="123">
        <f t="shared" si="5"/>
        <v>69.58098307816277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143694</v>
      </c>
      <c r="T26" s="133">
        <f t="shared" si="4"/>
        <v>204114.4</v>
      </c>
      <c r="U26" s="135">
        <f>(T26*100)/Q26</f>
        <v>106.61833225381835</v>
      </c>
      <c r="V26" s="132">
        <f>SUM(V5:V25)</f>
        <v>139391</v>
      </c>
      <c r="W26" s="133">
        <f>SUM(W5:W25)</f>
        <v>13062</v>
      </c>
      <c r="X26" s="133">
        <f>SUM(X5:X25)</f>
        <v>96499</v>
      </c>
      <c r="Y26" s="133">
        <f>X26+W26</f>
        <v>109561</v>
      </c>
      <c r="Z26" s="135">
        <f>(Y26*100)/V26</f>
        <v>78.59976612550308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I15" sqref="I15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3" t="s">
        <v>101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91">
        <v>43060</v>
      </c>
      <c r="P1" s="491"/>
    </row>
    <row r="2" spans="1:16" ht="16.5" thickBot="1">
      <c r="A2" s="333" t="s">
        <v>102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334"/>
      <c r="P2" s="334"/>
    </row>
    <row r="3" spans="1:16" ht="15.75" thickBot="1">
      <c r="A3" s="492" t="s">
        <v>103</v>
      </c>
      <c r="B3" s="495" t="s">
        <v>90</v>
      </c>
      <c r="C3" s="496"/>
      <c r="D3" s="497"/>
      <c r="E3" s="498" t="s">
        <v>104</v>
      </c>
      <c r="F3" s="499"/>
      <c r="G3" s="499"/>
      <c r="H3" s="499"/>
      <c r="I3" s="499"/>
      <c r="J3" s="500"/>
      <c r="K3" s="504" t="s">
        <v>105</v>
      </c>
      <c r="L3" s="505"/>
      <c r="M3" s="506" t="s">
        <v>106</v>
      </c>
      <c r="N3" s="507"/>
      <c r="O3" s="507"/>
      <c r="P3" s="508"/>
    </row>
    <row r="4" spans="1:16" ht="15.75" thickBot="1">
      <c r="A4" s="493"/>
      <c r="B4" s="509" t="s">
        <v>107</v>
      </c>
      <c r="C4" s="510" t="s">
        <v>108</v>
      </c>
      <c r="D4" s="511"/>
      <c r="E4" s="501"/>
      <c r="F4" s="502"/>
      <c r="G4" s="502"/>
      <c r="H4" s="502"/>
      <c r="I4" s="502"/>
      <c r="J4" s="503"/>
      <c r="K4" s="495" t="s">
        <v>109</v>
      </c>
      <c r="L4" s="497"/>
      <c r="M4" s="512" t="s">
        <v>110</v>
      </c>
      <c r="N4" s="513"/>
      <c r="O4" s="513" t="s">
        <v>111</v>
      </c>
      <c r="P4" s="514"/>
    </row>
    <row r="5" spans="1:16" ht="15.75" thickBot="1">
      <c r="A5" s="493"/>
      <c r="B5" s="509"/>
      <c r="C5" s="515" t="s">
        <v>112</v>
      </c>
      <c r="D5" s="516"/>
      <c r="E5" s="517" t="s">
        <v>113</v>
      </c>
      <c r="F5" s="518"/>
      <c r="G5" s="519" t="s">
        <v>114</v>
      </c>
      <c r="H5" s="520"/>
      <c r="I5" s="519" t="s">
        <v>115</v>
      </c>
      <c r="J5" s="521"/>
      <c r="K5" s="522" t="s">
        <v>116</v>
      </c>
      <c r="L5" s="523"/>
      <c r="M5" s="522" t="s">
        <v>114</v>
      </c>
      <c r="N5" s="524"/>
      <c r="O5" s="524" t="s">
        <v>114</v>
      </c>
      <c r="P5" s="523"/>
    </row>
    <row r="6" spans="1:16" ht="15.75" thickBot="1">
      <c r="A6" s="494"/>
      <c r="B6" s="494"/>
      <c r="C6" s="335" t="s">
        <v>121</v>
      </c>
      <c r="D6" s="335" t="s">
        <v>124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50" t="s">
        <v>28</v>
      </c>
      <c r="B7" s="340">
        <v>56</v>
      </c>
      <c r="C7" s="341">
        <v>56</v>
      </c>
      <c r="D7" s="341">
        <v>56</v>
      </c>
      <c r="E7" s="353">
        <v>138.2</v>
      </c>
      <c r="F7" s="355">
        <v>126.9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86.7</v>
      </c>
      <c r="N7" s="348">
        <v>6.5</v>
      </c>
      <c r="O7" s="349">
        <v>0.3</v>
      </c>
      <c r="P7" s="400">
        <v>0.5</v>
      </c>
    </row>
    <row r="8" spans="1:16" ht="15">
      <c r="A8" s="350" t="s">
        <v>79</v>
      </c>
      <c r="B8" s="351">
        <v>1181</v>
      </c>
      <c r="C8" s="352">
        <v>1191</v>
      </c>
      <c r="D8" s="352">
        <v>1191</v>
      </c>
      <c r="E8" s="353">
        <v>2970.2</v>
      </c>
      <c r="F8" s="355">
        <v>2453.2</v>
      </c>
      <c r="G8" s="353">
        <v>13.7</v>
      </c>
      <c r="H8" s="354">
        <v>13.2</v>
      </c>
      <c r="I8" s="353">
        <v>12.6</v>
      </c>
      <c r="J8" s="355">
        <v>11.6</v>
      </c>
      <c r="K8" s="356">
        <f t="shared" si="0"/>
        <v>11.502938706968934</v>
      </c>
      <c r="L8" s="357">
        <v>11.881188118811881</v>
      </c>
      <c r="M8" s="358">
        <v>746</v>
      </c>
      <c r="N8" s="359">
        <v>465</v>
      </c>
      <c r="O8" s="360">
        <v>3</v>
      </c>
      <c r="P8" s="401">
        <v>3</v>
      </c>
    </row>
    <row r="9" spans="1:16" ht="15">
      <c r="A9" s="350" t="s">
        <v>80</v>
      </c>
      <c r="B9" s="351">
        <v>1130</v>
      </c>
      <c r="C9" s="352">
        <v>1130</v>
      </c>
      <c r="D9" s="352">
        <v>1130</v>
      </c>
      <c r="E9" s="353">
        <v>6361.6</v>
      </c>
      <c r="F9" s="355">
        <v>5706.6</v>
      </c>
      <c r="G9" s="353">
        <v>13.4</v>
      </c>
      <c r="H9" s="354">
        <v>11.5</v>
      </c>
      <c r="I9" s="353">
        <v>12.2</v>
      </c>
      <c r="J9" s="355">
        <v>8.3</v>
      </c>
      <c r="K9" s="356">
        <f t="shared" si="0"/>
        <v>11.85840707964602</v>
      </c>
      <c r="L9" s="357">
        <v>10.008703220191471</v>
      </c>
      <c r="M9" s="358">
        <v>1401</v>
      </c>
      <c r="N9" s="359">
        <v>576</v>
      </c>
      <c r="O9" s="360">
        <v>4.5</v>
      </c>
      <c r="P9" s="401">
        <v>4</v>
      </c>
    </row>
    <row r="10" spans="1:16" ht="15">
      <c r="A10" s="350" t="s">
        <v>31</v>
      </c>
      <c r="B10" s="351">
        <v>353</v>
      </c>
      <c r="C10" s="352">
        <v>389</v>
      </c>
      <c r="D10" s="352">
        <v>389</v>
      </c>
      <c r="E10" s="353">
        <v>1063.5</v>
      </c>
      <c r="F10" s="355">
        <v>827.1</v>
      </c>
      <c r="G10" s="353">
        <v>2.9</v>
      </c>
      <c r="H10" s="354">
        <v>2.9</v>
      </c>
      <c r="I10" s="353">
        <v>2.9</v>
      </c>
      <c r="J10" s="355">
        <v>2.8</v>
      </c>
      <c r="K10" s="356">
        <f t="shared" si="0"/>
        <v>7.455012853470437</v>
      </c>
      <c r="L10" s="357">
        <v>8.504398826979472</v>
      </c>
      <c r="M10" s="358">
        <v>870.5</v>
      </c>
      <c r="N10" s="359">
        <v>635.5</v>
      </c>
      <c r="O10" s="360">
        <v>3</v>
      </c>
      <c r="P10" s="401">
        <v>4</v>
      </c>
    </row>
    <row r="11" spans="1:16" ht="15">
      <c r="A11" s="350" t="s">
        <v>32</v>
      </c>
      <c r="B11" s="351">
        <v>690</v>
      </c>
      <c r="C11" s="352">
        <v>690</v>
      </c>
      <c r="D11" s="352">
        <v>690</v>
      </c>
      <c r="E11" s="353">
        <v>3166.2</v>
      </c>
      <c r="F11" s="355">
        <v>2731</v>
      </c>
      <c r="G11" s="353">
        <v>5.6</v>
      </c>
      <c r="H11" s="354">
        <v>5.4</v>
      </c>
      <c r="I11" s="353">
        <v>4.9</v>
      </c>
      <c r="J11" s="355">
        <v>4.7</v>
      </c>
      <c r="K11" s="356">
        <f t="shared" si="0"/>
        <v>8.115942028985506</v>
      </c>
      <c r="L11" s="357">
        <v>7.9</v>
      </c>
      <c r="M11" s="358">
        <v>2049</v>
      </c>
      <c r="N11" s="359">
        <v>1994</v>
      </c>
      <c r="O11" s="360">
        <v>1</v>
      </c>
      <c r="P11" s="401">
        <v>1</v>
      </c>
    </row>
    <row r="12" spans="1:16" ht="15">
      <c r="A12" s="350" t="s">
        <v>33</v>
      </c>
      <c r="B12" s="351">
        <v>467</v>
      </c>
      <c r="C12" s="352">
        <v>473</v>
      </c>
      <c r="D12" s="352">
        <v>473</v>
      </c>
      <c r="E12" s="353">
        <v>2100</v>
      </c>
      <c r="F12" s="355">
        <v>1951</v>
      </c>
      <c r="G12" s="353">
        <v>4.8</v>
      </c>
      <c r="H12" s="354">
        <v>6.5</v>
      </c>
      <c r="I12" s="353">
        <v>4.7</v>
      </c>
      <c r="J12" s="355">
        <v>6.4</v>
      </c>
      <c r="K12" s="356">
        <f t="shared" si="0"/>
        <v>10.14799154334038</v>
      </c>
      <c r="L12" s="357">
        <v>13.9</v>
      </c>
      <c r="M12" s="358">
        <v>2778.2</v>
      </c>
      <c r="N12" s="359">
        <v>2623.1</v>
      </c>
      <c r="O12" s="360">
        <v>3.3</v>
      </c>
      <c r="P12" s="401">
        <v>5.8</v>
      </c>
    </row>
    <row r="13" spans="1:16" ht="15">
      <c r="A13" s="350" t="s">
        <v>34</v>
      </c>
      <c r="B13" s="351">
        <v>857</v>
      </c>
      <c r="C13" s="352">
        <v>773</v>
      </c>
      <c r="D13" s="352">
        <v>773</v>
      </c>
      <c r="E13" s="353">
        <v>2756.4</v>
      </c>
      <c r="F13" s="355">
        <v>3030</v>
      </c>
      <c r="G13" s="353">
        <v>9.1</v>
      </c>
      <c r="H13" s="354">
        <v>10</v>
      </c>
      <c r="I13" s="353">
        <v>8.4</v>
      </c>
      <c r="J13" s="355">
        <v>15</v>
      </c>
      <c r="K13" s="356">
        <f t="shared" si="0"/>
        <v>11.772315653298836</v>
      </c>
      <c r="L13" s="357">
        <v>14.130434782608695</v>
      </c>
      <c r="M13" s="358">
        <v>948</v>
      </c>
      <c r="N13" s="359">
        <v>986</v>
      </c>
      <c r="O13" s="360">
        <v>3</v>
      </c>
      <c r="P13" s="401">
        <v>3</v>
      </c>
    </row>
    <row r="14" spans="1:16" ht="15">
      <c r="A14" s="350" t="s">
        <v>35</v>
      </c>
      <c r="B14" s="351">
        <v>2742</v>
      </c>
      <c r="C14" s="352">
        <v>2742</v>
      </c>
      <c r="D14" s="352">
        <v>2742</v>
      </c>
      <c r="E14" s="353">
        <v>8968</v>
      </c>
      <c r="F14" s="355">
        <v>10023.8</v>
      </c>
      <c r="G14" s="353">
        <v>30</v>
      </c>
      <c r="H14" s="354">
        <v>37.8</v>
      </c>
      <c r="I14" s="353">
        <v>28.9</v>
      </c>
      <c r="J14" s="355">
        <v>33.8</v>
      </c>
      <c r="K14" s="356">
        <f t="shared" si="0"/>
        <v>10.940919037199125</v>
      </c>
      <c r="L14" s="357">
        <v>13.785557986870897</v>
      </c>
      <c r="M14" s="358">
        <v>2351.8199999999997</v>
      </c>
      <c r="N14" s="359">
        <v>1824</v>
      </c>
      <c r="O14" s="360">
        <v>17</v>
      </c>
      <c r="P14" s="401">
        <v>27</v>
      </c>
    </row>
    <row r="15" spans="1:16" ht="15">
      <c r="A15" s="350" t="s">
        <v>36</v>
      </c>
      <c r="B15" s="351">
        <v>709</v>
      </c>
      <c r="C15" s="352">
        <v>667</v>
      </c>
      <c r="D15" s="352">
        <v>667</v>
      </c>
      <c r="E15" s="353">
        <v>1859.2</v>
      </c>
      <c r="F15" s="355">
        <v>1895.3</v>
      </c>
      <c r="G15" s="353">
        <v>5.7</v>
      </c>
      <c r="H15" s="354">
        <v>6.1</v>
      </c>
      <c r="I15" s="353">
        <v>5.2</v>
      </c>
      <c r="J15" s="355">
        <v>5.6</v>
      </c>
      <c r="K15" s="356">
        <f>G15/D15*1000</f>
        <v>8.545727136431784</v>
      </c>
      <c r="L15" s="357">
        <v>8.6</v>
      </c>
      <c r="M15" s="358">
        <v>85.8</v>
      </c>
      <c r="N15" s="359">
        <v>82.4</v>
      </c>
      <c r="O15" s="360">
        <v>0.2</v>
      </c>
      <c r="P15" s="401">
        <v>0.3</v>
      </c>
    </row>
    <row r="16" spans="1:16" ht="15" customHeight="1">
      <c r="A16" s="350" t="s">
        <v>37</v>
      </c>
      <c r="B16" s="351">
        <v>600</v>
      </c>
      <c r="C16" s="352">
        <v>643</v>
      </c>
      <c r="D16" s="352">
        <v>643</v>
      </c>
      <c r="E16" s="353">
        <v>6098.3</v>
      </c>
      <c r="F16" s="355">
        <v>3127.4</v>
      </c>
      <c r="G16" s="353">
        <v>6.6</v>
      </c>
      <c r="H16" s="354">
        <v>5.4</v>
      </c>
      <c r="I16" s="353">
        <v>5.5</v>
      </c>
      <c r="J16" s="355">
        <v>4.8</v>
      </c>
      <c r="K16" s="356">
        <f t="shared" si="0"/>
        <v>10.26438569206843</v>
      </c>
      <c r="L16" s="357">
        <v>9.443507588532883</v>
      </c>
      <c r="M16" s="358">
        <v>3964</v>
      </c>
      <c r="N16" s="359">
        <v>1432</v>
      </c>
      <c r="O16" s="360">
        <v>10</v>
      </c>
      <c r="P16" s="401">
        <v>15</v>
      </c>
    </row>
    <row r="17" spans="1:16" ht="15">
      <c r="A17" s="350" t="s">
        <v>38</v>
      </c>
      <c r="B17" s="351">
        <v>970</v>
      </c>
      <c r="C17" s="352">
        <v>980</v>
      </c>
      <c r="D17" s="352">
        <v>980</v>
      </c>
      <c r="E17" s="353">
        <v>4822.2</v>
      </c>
      <c r="F17" s="355">
        <v>4541.1</v>
      </c>
      <c r="G17" s="353">
        <v>14.2</v>
      </c>
      <c r="H17" s="354">
        <v>11.1</v>
      </c>
      <c r="I17" s="353">
        <v>14</v>
      </c>
      <c r="J17" s="355">
        <v>10.7</v>
      </c>
      <c r="K17" s="356">
        <f t="shared" si="0"/>
        <v>14.489795918367346</v>
      </c>
      <c r="L17" s="357">
        <v>12</v>
      </c>
      <c r="M17" s="358">
        <v>1595</v>
      </c>
      <c r="N17" s="359">
        <v>1500</v>
      </c>
      <c r="O17" s="360">
        <v>5</v>
      </c>
      <c r="P17" s="401">
        <v>5</v>
      </c>
    </row>
    <row r="18" spans="1:16" ht="15">
      <c r="A18" s="350" t="s">
        <v>39</v>
      </c>
      <c r="B18" s="351">
        <v>473</v>
      </c>
      <c r="C18" s="352">
        <v>538</v>
      </c>
      <c r="D18" s="352">
        <v>538</v>
      </c>
      <c r="E18" s="353">
        <v>1453.4</v>
      </c>
      <c r="F18" s="355">
        <v>1154.1</v>
      </c>
      <c r="G18" s="353">
        <v>4.2</v>
      </c>
      <c r="H18" s="354">
        <v>3.6</v>
      </c>
      <c r="I18" s="353">
        <v>2.9</v>
      </c>
      <c r="J18" s="355">
        <v>2.5</v>
      </c>
      <c r="K18" s="356">
        <f t="shared" si="0"/>
        <v>7.806691449814127</v>
      </c>
      <c r="L18" s="357">
        <v>7.6</v>
      </c>
      <c r="M18" s="358">
        <v>3093.8</v>
      </c>
      <c r="N18" s="359">
        <v>918.2</v>
      </c>
      <c r="O18" s="360">
        <v>6.8</v>
      </c>
      <c r="P18" s="401">
        <v>6.1</v>
      </c>
    </row>
    <row r="19" spans="1:16" ht="15">
      <c r="A19" s="350" t="s">
        <v>81</v>
      </c>
      <c r="B19" s="351">
        <v>1325</v>
      </c>
      <c r="C19" s="352">
        <v>1256</v>
      </c>
      <c r="D19" s="352">
        <v>1256</v>
      </c>
      <c r="E19" s="353">
        <v>3738.4</v>
      </c>
      <c r="F19" s="355">
        <v>3815.3</v>
      </c>
      <c r="G19" s="353">
        <v>7.9</v>
      </c>
      <c r="H19" s="354">
        <v>7.6</v>
      </c>
      <c r="I19" s="353">
        <v>6.1</v>
      </c>
      <c r="J19" s="355">
        <v>7.7</v>
      </c>
      <c r="K19" s="356">
        <f t="shared" si="0"/>
        <v>6.289808917197453</v>
      </c>
      <c r="L19" s="357">
        <v>6.1</v>
      </c>
      <c r="M19" s="358">
        <v>1309</v>
      </c>
      <c r="N19" s="359">
        <v>1263</v>
      </c>
      <c r="O19" s="360">
        <v>3</v>
      </c>
      <c r="P19" s="401">
        <v>3</v>
      </c>
    </row>
    <row r="20" spans="1:16" ht="15">
      <c r="A20" s="350" t="s">
        <v>41</v>
      </c>
      <c r="B20" s="351">
        <v>1284</v>
      </c>
      <c r="C20" s="352">
        <v>1284</v>
      </c>
      <c r="D20" s="352">
        <v>1284</v>
      </c>
      <c r="E20" s="353">
        <v>4545.5</v>
      </c>
      <c r="F20" s="355">
        <v>4397.9</v>
      </c>
      <c r="G20" s="353">
        <v>11.3</v>
      </c>
      <c r="H20" s="354">
        <v>10.7</v>
      </c>
      <c r="I20" s="353">
        <v>9.6</v>
      </c>
      <c r="J20" s="355">
        <v>9.4</v>
      </c>
      <c r="K20" s="356">
        <f t="shared" si="0"/>
        <v>8.800623052959502</v>
      </c>
      <c r="L20" s="357">
        <v>8.4</v>
      </c>
      <c r="M20" s="358">
        <v>336</v>
      </c>
      <c r="N20" s="359">
        <v>303</v>
      </c>
      <c r="O20" s="360">
        <v>1</v>
      </c>
      <c r="P20" s="401">
        <v>1.2</v>
      </c>
    </row>
    <row r="21" spans="1:16" ht="15" customHeight="1">
      <c r="A21" s="350" t="s">
        <v>42</v>
      </c>
      <c r="B21" s="351">
        <v>970</v>
      </c>
      <c r="C21" s="352">
        <v>598</v>
      </c>
      <c r="D21" s="352">
        <v>598</v>
      </c>
      <c r="E21" s="353">
        <v>1630.1</v>
      </c>
      <c r="F21" s="355">
        <v>1970.4</v>
      </c>
      <c r="G21" s="353">
        <v>3.1</v>
      </c>
      <c r="H21" s="354">
        <v>4.5</v>
      </c>
      <c r="I21" s="353">
        <v>2.6</v>
      </c>
      <c r="J21" s="355">
        <v>4</v>
      </c>
      <c r="K21" s="356">
        <f>G21/D21*1000</f>
        <v>5.183946488294315</v>
      </c>
      <c r="L21" s="357">
        <v>7.024793388429751</v>
      </c>
      <c r="M21" s="358">
        <v>571.9</v>
      </c>
      <c r="N21" s="359">
        <v>272.7</v>
      </c>
      <c r="O21" s="360">
        <v>1.8</v>
      </c>
      <c r="P21" s="401">
        <v>1.9</v>
      </c>
    </row>
    <row r="22" spans="1:16" ht="15">
      <c r="A22" s="350" t="s">
        <v>82</v>
      </c>
      <c r="B22" s="351">
        <v>1015</v>
      </c>
      <c r="C22" s="352">
        <v>998</v>
      </c>
      <c r="D22" s="352">
        <v>998</v>
      </c>
      <c r="E22" s="353">
        <v>7101.8</v>
      </c>
      <c r="F22" s="355">
        <v>6953.3</v>
      </c>
      <c r="G22" s="353">
        <v>8.8</v>
      </c>
      <c r="H22" s="354">
        <v>7.6</v>
      </c>
      <c r="I22" s="353">
        <v>7.9</v>
      </c>
      <c r="J22" s="355">
        <v>11.2</v>
      </c>
      <c r="K22" s="356">
        <f t="shared" si="0"/>
        <v>8.817635270541084</v>
      </c>
      <c r="L22" s="357">
        <v>8.8</v>
      </c>
      <c r="M22" s="358">
        <v>2510</v>
      </c>
      <c r="N22" s="359">
        <v>1104</v>
      </c>
      <c r="O22" s="360">
        <v>7.4</v>
      </c>
      <c r="P22" s="401">
        <v>7.7</v>
      </c>
    </row>
    <row r="23" spans="1:16" ht="15">
      <c r="A23" s="350" t="s">
        <v>83</v>
      </c>
      <c r="B23" s="351">
        <v>1942</v>
      </c>
      <c r="C23" s="352">
        <v>621</v>
      </c>
      <c r="D23" s="352">
        <v>621</v>
      </c>
      <c r="E23" s="353">
        <v>12048.9</v>
      </c>
      <c r="F23" s="355">
        <v>11116</v>
      </c>
      <c r="G23" s="353">
        <v>5.6</v>
      </c>
      <c r="H23" s="354">
        <v>33.5</v>
      </c>
      <c r="I23" s="353">
        <v>4.7</v>
      </c>
      <c r="J23" s="355">
        <v>32.4</v>
      </c>
      <c r="K23" s="356">
        <f>G23/D23*1000</f>
        <v>9.017713365539452</v>
      </c>
      <c r="L23" s="357">
        <v>17.9</v>
      </c>
      <c r="M23" s="358">
        <v>960.1</v>
      </c>
      <c r="N23" s="359">
        <v>385.7</v>
      </c>
      <c r="O23" s="360">
        <v>1.8</v>
      </c>
      <c r="P23" s="401">
        <v>4.1</v>
      </c>
    </row>
    <row r="24" spans="1:16" ht="15">
      <c r="A24" s="350" t="s">
        <v>45</v>
      </c>
      <c r="B24" s="351">
        <v>358</v>
      </c>
      <c r="C24" s="352">
        <v>445</v>
      </c>
      <c r="D24" s="352">
        <v>445</v>
      </c>
      <c r="E24" s="353">
        <v>846.5</v>
      </c>
      <c r="F24" s="355">
        <v>692.4</v>
      </c>
      <c r="G24" s="353">
        <v>4.5</v>
      </c>
      <c r="H24" s="354">
        <v>3.9</v>
      </c>
      <c r="I24" s="353">
        <v>2.3</v>
      </c>
      <c r="J24" s="355">
        <v>2.3</v>
      </c>
      <c r="K24" s="356">
        <f t="shared" si="0"/>
        <v>10.112359550561797</v>
      </c>
      <c r="L24" s="357">
        <v>10.893854748603351</v>
      </c>
      <c r="M24" s="358">
        <v>890</v>
      </c>
      <c r="N24" s="359">
        <v>982</v>
      </c>
      <c r="O24" s="360">
        <v>2</v>
      </c>
      <c r="P24" s="401">
        <v>2</v>
      </c>
    </row>
    <row r="25" spans="1:16" ht="15">
      <c r="A25" s="350" t="s">
        <v>46</v>
      </c>
      <c r="B25" s="351">
        <v>1345</v>
      </c>
      <c r="C25" s="352">
        <v>1345</v>
      </c>
      <c r="D25" s="352">
        <v>1345</v>
      </c>
      <c r="E25" s="353">
        <v>5579.9</v>
      </c>
      <c r="F25" s="355">
        <v>5407.2</v>
      </c>
      <c r="G25" s="353">
        <v>18.3</v>
      </c>
      <c r="H25" s="354">
        <v>16.6</v>
      </c>
      <c r="I25" s="353">
        <v>16.9</v>
      </c>
      <c r="J25" s="355">
        <v>16</v>
      </c>
      <c r="K25" s="356">
        <f t="shared" si="0"/>
        <v>13.605947955390334</v>
      </c>
      <c r="L25" s="357">
        <v>12.406576980568014</v>
      </c>
      <c r="M25" s="358"/>
      <c r="N25" s="359"/>
      <c r="O25" s="360"/>
      <c r="P25" s="401"/>
    </row>
    <row r="26" spans="1:16" ht="15">
      <c r="A26" s="350" t="s">
        <v>84</v>
      </c>
      <c r="B26" s="351">
        <v>534</v>
      </c>
      <c r="C26" s="352">
        <v>537</v>
      </c>
      <c r="D26" s="352">
        <v>537</v>
      </c>
      <c r="E26" s="353">
        <v>1073.9</v>
      </c>
      <c r="F26" s="355">
        <v>599.7</v>
      </c>
      <c r="G26" s="353">
        <v>4.5</v>
      </c>
      <c r="H26" s="354">
        <v>5.4</v>
      </c>
      <c r="I26" s="353">
        <v>3.9</v>
      </c>
      <c r="J26" s="355">
        <v>4.8</v>
      </c>
      <c r="K26" s="356">
        <f t="shared" si="0"/>
        <v>8.379888268156424</v>
      </c>
      <c r="L26" s="357">
        <v>10.05586592178771</v>
      </c>
      <c r="M26" s="358">
        <v>4045</v>
      </c>
      <c r="N26" s="359">
        <v>1784</v>
      </c>
      <c r="O26" s="360">
        <v>11</v>
      </c>
      <c r="P26" s="401">
        <v>11</v>
      </c>
    </row>
    <row r="27" spans="1:16" ht="15">
      <c r="A27" s="350" t="s">
        <v>48</v>
      </c>
      <c r="B27" s="351">
        <v>3822</v>
      </c>
      <c r="C27" s="352">
        <v>4090</v>
      </c>
      <c r="D27" s="352">
        <v>4090</v>
      </c>
      <c r="E27" s="353">
        <v>17972</v>
      </c>
      <c r="F27" s="355">
        <v>14679</v>
      </c>
      <c r="G27" s="353">
        <v>64.6</v>
      </c>
      <c r="H27" s="354">
        <v>41.6</v>
      </c>
      <c r="I27" s="353">
        <v>58.2</v>
      </c>
      <c r="J27" s="355">
        <v>40.1</v>
      </c>
      <c r="K27" s="356">
        <f t="shared" si="0"/>
        <v>15.794621026894863</v>
      </c>
      <c r="L27" s="357">
        <v>10.6</v>
      </c>
      <c r="M27" s="358">
        <v>2374</v>
      </c>
      <c r="N27" s="359">
        <v>2108</v>
      </c>
      <c r="O27" s="360">
        <v>4</v>
      </c>
      <c r="P27" s="401">
        <v>6</v>
      </c>
    </row>
    <row r="28" spans="1:16" ht="0.75" customHeight="1" thickBot="1">
      <c r="A28" s="361" t="s">
        <v>69</v>
      </c>
      <c r="B28" s="362">
        <v>100</v>
      </c>
      <c r="C28" s="363">
        <v>100</v>
      </c>
      <c r="D28" s="363">
        <v>100</v>
      </c>
      <c r="E28" s="364">
        <v>68</v>
      </c>
      <c r="F28" s="365">
        <v>79.8</v>
      </c>
      <c r="G28" s="364">
        <v>0.7</v>
      </c>
      <c r="H28" s="365">
        <v>0.7</v>
      </c>
      <c r="I28" s="364">
        <v>2.4</v>
      </c>
      <c r="J28" s="366">
        <v>2.4</v>
      </c>
      <c r="K28" s="367">
        <f t="shared" si="0"/>
        <v>6.999999999999999</v>
      </c>
      <c r="L28" s="368">
        <v>6.999999999999999</v>
      </c>
      <c r="M28" s="369"/>
      <c r="N28" s="370"/>
      <c r="O28" s="371"/>
      <c r="P28" s="402"/>
    </row>
    <row r="29" spans="1:16" ht="15" thickBot="1">
      <c r="A29" s="372" t="s">
        <v>119</v>
      </c>
      <c r="B29" s="373">
        <f aca="true" t="shared" si="1" ref="B29:G29">SUM(B7:B28)</f>
        <v>22923</v>
      </c>
      <c r="C29" s="374">
        <f>SUM(C7:C28)</f>
        <v>21546</v>
      </c>
      <c r="D29" s="374">
        <f t="shared" si="1"/>
        <v>21546</v>
      </c>
      <c r="E29" s="375">
        <f t="shared" si="1"/>
        <v>96362.2</v>
      </c>
      <c r="F29" s="376">
        <f t="shared" si="1"/>
        <v>87278.5</v>
      </c>
      <c r="G29" s="375">
        <f t="shared" si="1"/>
        <v>239.9</v>
      </c>
      <c r="H29" s="376">
        <v>275.2</v>
      </c>
      <c r="I29" s="375">
        <f>SUM(I7:I28)</f>
        <v>217.1</v>
      </c>
      <c r="J29" s="377">
        <v>251.9</v>
      </c>
      <c r="K29" s="378">
        <f t="shared" si="0"/>
        <v>11.134317274668152</v>
      </c>
      <c r="L29" s="379">
        <v>11.778804999143981</v>
      </c>
      <c r="M29" s="375">
        <f>SUM(M7:M28)</f>
        <v>32965.81999999999</v>
      </c>
      <c r="N29" s="376">
        <f>SUM(N7:N28)</f>
        <v>21245.100000000002</v>
      </c>
      <c r="O29" s="380">
        <f>SUM(O7:O28)</f>
        <v>89.1</v>
      </c>
      <c r="P29" s="376">
        <f>SUM(P7:P28)</f>
        <v>111.6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2017-11-21T06:58:19Z</cp:lastPrinted>
  <dcterms:created xsi:type="dcterms:W3CDTF">2017-08-13T06:13:14Z</dcterms:created>
  <dcterms:modified xsi:type="dcterms:W3CDTF">2017-11-21T07:14:57Z</dcterms:modified>
  <cp:category/>
  <cp:version/>
  <cp:contentType/>
  <cp:contentStatus/>
</cp:coreProperties>
</file>