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<sst xmlns="http://schemas.openxmlformats.org/spreadsheetml/2006/main" count="368" uniqueCount="125">
  <si>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</si>
  <si>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</si>
  <si>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</si>
  <si>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</si>
  <si>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</si>
  <si>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</si>
  <si>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</si>
  <si>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</si>
  <si>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</si>
  <si>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</si>
  <si>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</si>
  <si>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</si>
  <si>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</si>
  <si>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</si>
  <si>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</si>
  <si>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</si>
  <si>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</si>
  <si>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</si>
  <si>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</si>
  <si>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</si>
  <si>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</si>
  <si>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</si>
  <si>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</si>
  <si>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</si>
  <si>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</si>
  <si>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</si>
  <si>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</si>
  <si>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</si>
  <si>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</si>
  <si>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</si>
  <si>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</si>
  <si>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</si>
  <si>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</si>
  <si>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</si>
  <si>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</si>
  <si>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</si>
  <si>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</si>
  <si>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</si>
  <si>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</si>
  <si>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</si>
  <si>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</si>
  <si>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</si>
  <si>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</si>
  <si>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</si>
  <si>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</si>
  <si>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</si>
  <si>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</si>
  <si>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</si>
  <si>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</si>
  <si>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</si>
  <si>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</si>
  <si>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</si>
  <si>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</si>
  <si>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</si>
  <si>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</si>
  <si>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</si>
  <si>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</si>
  <si>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</si>
  <si>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</si>
  <si>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</si>
  <si>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</si>
  <si>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</si>
  <si>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</si>
  <si>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</si>
  <si>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</si>
  <si>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</si>
  <si>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</si>
  <si>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</si>
  <si>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</si>
  <si>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</si>
  <si>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</si>
  <si>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</si>
  <si>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</si>
  <si>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</si>
  <si>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</si>
  <si>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</si>
  <si>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</si>
  <si>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</si>
  <si>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</si>
  <si>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</si>
  <si>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</si>
  <si>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</si>
  <si>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</si>
  <si>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</si>
  <si>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</si>
  <si>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</si>
  <si>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</si>
  <si>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</si>
  <si>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</si>
  <si>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</si>
  <si>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</si>
  <si>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</si>
  <si>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</si>
  <si>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</si>
  <si>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</si>
  <si>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</si>
  <si>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</si>
  <si>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</si>
  <si>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</si>
  <si>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</si>
  <si>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</si>
  <si>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</si>
  <si>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</si>
  <si>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</si>
  <si>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</si>
  <si>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</si>
  <si>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</si>
  <si>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</si>
  <si>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</si>
  <si>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</si>
  <si>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</si>
  <si>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</si>
  <si>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</si>
  <si>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</si>
  <si>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</si>
  <si>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</si>
  <si>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</si>
  <si>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</si>
  <si>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</si>
  <si>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</si>
  <si>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</si>
  <si>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22.11</t>
  </si>
  <si>
    <t>Оперативная сводка по полевым работам на 23.11.2017</t>
  </si>
  <si>
    <t>23.11</t>
  </si>
  <si>
    <t>Уборка сельскохозяйственных культур     23.11.2017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</si>
</sst>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5" xfId="60" applyFont="1" applyFill="1" applyBorder="1" applyAlignment="1" applyProtection="1">
      <alignment horizontal="center"/>
      <protection locked="0"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126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11.25390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17.00390625" style="5" hidden="1" customWidth="1"/>
    <col min="15" max="15" width="0.12890625" style="5" hidden="1" customWidth="1"/>
    <col min="16" max="16" width="12.875" style="5" hidden="1" customWidth="1"/>
    <col min="17" max="17" width="26.25390625" style="5" hidden="1" customWidth="1"/>
    <col min="18" max="18" width="20.375" style="5" hidden="1" customWidth="1"/>
    <col min="19" max="19" width="16.00390625" style="5" hidden="1" customWidth="1"/>
    <col min="20" max="20" width="17.75390625" style="5" hidden="1" customWidth="1"/>
    <col min="21" max="21" width="25.25390625" style="5" hidden="1" customWidth="1"/>
    <col min="22" max="22" width="39.25390625" style="5" hidden="1" customWidth="1"/>
    <col min="23" max="23" width="8.25390625" style="5" hidden="1" customWidth="1"/>
    <col min="24" max="24" width="7.125" style="5" hidden="1" customWidth="1"/>
    <col min="25" max="25" width="8.00390625" style="5" hidden="1" customWidth="1"/>
    <col min="26" max="26" width="9.125" style="5" hidden="1" customWidth="1"/>
    <col min="27" max="27" width="6.875" style="5" hidden="1" customWidth="1"/>
    <col min="28" max="28" width="0.12890625" style="5" hidden="1" customWidth="1"/>
    <col min="29" max="29" width="8.625" style="5" hidden="1" customWidth="1"/>
    <col min="30" max="30" width="7.375" style="5" hidden="1" customWidth="1"/>
    <col min="31" max="31" width="8.75390625" style="5" hidden="1" customWidth="1"/>
    <col min="32" max="32" width="7.875" style="5" hidden="1" customWidth="1"/>
    <col min="33" max="33" width="9.25390625" style="5" hidden="1" customWidth="1"/>
    <col min="34" max="34" width="8.25390625" style="5" hidden="1" customWidth="1"/>
    <col min="35" max="35" width="7.875" style="5" hidden="1" customWidth="1"/>
    <col min="36" max="36" width="9.00390625" style="5" hidden="1" customWidth="1"/>
    <col min="37" max="37" width="6.625" style="5" hidden="1" customWidth="1"/>
    <col min="38" max="39" width="8.125" style="5" hidden="1" customWidth="1"/>
    <col min="40" max="40" width="7.25390625" style="5" hidden="1" customWidth="1"/>
    <col min="41" max="41" width="8.25390625" style="5" hidden="1" customWidth="1"/>
    <col min="42" max="42" width="6.875" style="5" hidden="1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6" t="s">
        <v>124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3" t="s">
        <v>0</v>
      </c>
      <c r="B3" s="425" t="s">
        <v>1</v>
      </c>
      <c r="C3" s="427" t="s">
        <v>2</v>
      </c>
      <c r="D3" s="428"/>
      <c r="E3" s="428"/>
      <c r="F3" s="428"/>
      <c r="G3" s="428"/>
      <c r="H3" s="429" t="s">
        <v>3</v>
      </c>
      <c r="I3" s="429"/>
      <c r="J3" s="429"/>
      <c r="K3" s="429"/>
      <c r="L3" s="430"/>
      <c r="M3" s="412" t="s">
        <v>4</v>
      </c>
      <c r="N3" s="412"/>
      <c r="O3" s="412"/>
      <c r="P3" s="412"/>
      <c r="Q3" s="413"/>
      <c r="R3" s="412" t="s">
        <v>5</v>
      </c>
      <c r="S3" s="412"/>
      <c r="T3" s="412"/>
      <c r="U3" s="412"/>
      <c r="V3" s="413"/>
      <c r="W3" s="412" t="s">
        <v>6</v>
      </c>
      <c r="X3" s="412"/>
      <c r="Y3" s="412"/>
      <c r="Z3" s="412"/>
      <c r="AA3" s="413"/>
      <c r="AB3" s="412" t="s">
        <v>7</v>
      </c>
      <c r="AC3" s="412"/>
      <c r="AD3" s="412"/>
      <c r="AE3" s="412"/>
      <c r="AF3" s="413"/>
      <c r="AG3" s="412" t="s">
        <v>8</v>
      </c>
      <c r="AH3" s="412"/>
      <c r="AI3" s="412"/>
      <c r="AJ3" s="412"/>
      <c r="AK3" s="413"/>
      <c r="AL3" s="412" t="s">
        <v>9</v>
      </c>
      <c r="AM3" s="412"/>
      <c r="AN3" s="412"/>
      <c r="AO3" s="412"/>
      <c r="AP3" s="413"/>
      <c r="AQ3" s="414" t="s">
        <v>10</v>
      </c>
      <c r="AR3" s="414"/>
      <c r="AS3" s="414"/>
      <c r="AT3" s="414"/>
      <c r="AU3" s="415"/>
      <c r="AV3" s="412" t="s">
        <v>11</v>
      </c>
      <c r="AW3" s="412"/>
      <c r="AX3" s="412"/>
      <c r="AY3" s="412"/>
      <c r="AZ3" s="413"/>
      <c r="BA3" s="412" t="s">
        <v>12</v>
      </c>
      <c r="BB3" s="412"/>
      <c r="BC3" s="412"/>
      <c r="BD3" s="412"/>
      <c r="BE3" s="413"/>
      <c r="BF3" s="431" t="s">
        <v>13</v>
      </c>
      <c r="BG3" s="414"/>
      <c r="BH3" s="414"/>
      <c r="BI3" s="414"/>
      <c r="BJ3" s="432"/>
      <c r="BK3" s="417" t="s">
        <v>14</v>
      </c>
      <c r="BL3" s="418"/>
      <c r="BM3" s="418"/>
      <c r="BN3" s="418"/>
      <c r="BO3" s="419"/>
      <c r="BP3" s="420" t="s">
        <v>15</v>
      </c>
      <c r="BQ3" s="421"/>
      <c r="BR3" s="421"/>
      <c r="BS3" s="421"/>
      <c r="BT3" s="421"/>
      <c r="BU3" s="421"/>
      <c r="BV3" s="422"/>
    </row>
    <row r="4" spans="1:74" ht="88.5" customHeight="1" thickBot="1">
      <c r="A4" s="424"/>
      <c r="B4" s="426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/>
      <c r="AS20" s="29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/>
      <c r="C21" s="13">
        <f>SUM(H21+M21+R21+W21+AB21+AG21+AL21+AQ21+AV21+BA21+BF21+BK21+BP21)</f>
        <v>32231</v>
      </c>
      <c r="D21" s="13">
        <f t="shared" si="29"/>
        <v>31179</v>
      </c>
      <c r="E21" s="14">
        <f t="shared" si="30"/>
        <v>96.73606155564518</v>
      </c>
      <c r="F21" s="13">
        <f t="shared" si="31"/>
        <v>92912</v>
      </c>
      <c r="G21" s="15">
        <f t="shared" si="32"/>
        <v>29.799544565252255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789</v>
      </c>
      <c r="AS21" s="29">
        <f>AR21/AQ21*100</f>
        <v>42.857142857142854</v>
      </c>
      <c r="AT21" s="24">
        <v>2722</v>
      </c>
      <c r="AU21" s="257">
        <f>AT21/AR21*10</f>
        <v>34.49936628643853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0</v>
      </c>
      <c r="C26" s="69">
        <f>SUM(C5:C25)</f>
        <v>572039</v>
      </c>
      <c r="D26" s="69">
        <f>SUM(D5:D25)</f>
        <v>566755</v>
      </c>
      <c r="E26" s="70">
        <f>D26/C26*100</f>
        <v>99.07628675667219</v>
      </c>
      <c r="F26" s="69">
        <f>SUM(F5:F25)</f>
        <v>1671151.4</v>
      </c>
      <c r="G26" s="70">
        <f t="shared" si="32"/>
        <v>29.486310663337775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2932</v>
      </c>
      <c r="AS26" s="406">
        <f>AR26/AQ26*100</f>
        <v>35.68646543330088</v>
      </c>
      <c r="AT26" s="102">
        <f>SUM(AT5:AT25)</f>
        <v>18172</v>
      </c>
      <c r="AU26" s="404">
        <f>AT26/AR26*10</f>
        <v>61.9781718963165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537735</v>
      </c>
      <c r="E27" s="409">
        <v>99.3</v>
      </c>
      <c r="F27" s="408">
        <v>1319691</v>
      </c>
      <c r="G27" s="410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11">
        <v>66.8</v>
      </c>
      <c r="AT27" s="67">
        <v>22357</v>
      </c>
      <c r="AU27" s="399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"/>
    </sheetView>
  </sheetViews>
  <sheetFormatPr defaultColWidth="8.875" defaultRowHeight="12.75"/>
  <cols>
    <col min="1" max="1" width="20.875" style="290" customWidth="1"/>
    <col min="2" max="2" width="0.12890625" style="290" hidden="1" customWidth="1"/>
    <col min="3" max="3" width="25.00390625" style="290" hidden="1" customWidth="1"/>
    <col min="4" max="4" width="25.75390625" style="290" hidden="1" customWidth="1"/>
    <col min="5" max="5" width="8.25390625" style="290" hidden="1" customWidth="1"/>
    <col min="6" max="6" width="0.12890625" style="290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46" t="s">
        <v>51</v>
      </c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48"/>
      <c r="J2" s="448"/>
      <c r="K2" s="448"/>
      <c r="L2" s="448"/>
      <c r="M2" s="448"/>
      <c r="N2" s="448"/>
      <c r="O2" s="448"/>
      <c r="P2" s="448"/>
      <c r="Q2" s="449"/>
      <c r="R2" s="449"/>
      <c r="S2" s="449"/>
      <c r="T2" s="449"/>
      <c r="U2" s="449"/>
      <c r="V2" s="44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3">
        <v>43062</v>
      </c>
      <c r="BE2" s="454"/>
      <c r="BF2" s="454"/>
      <c r="BG2" s="454"/>
      <c r="BI2" s="2"/>
      <c r="BJ2" s="167"/>
    </row>
    <row r="3" spans="1:63" s="283" customFormat="1" ht="15.75" customHeight="1" thickBot="1">
      <c r="A3" s="437" t="s">
        <v>0</v>
      </c>
      <c r="B3" s="439" t="s">
        <v>52</v>
      </c>
      <c r="C3" s="434"/>
      <c r="D3" s="434"/>
      <c r="E3" s="434"/>
      <c r="F3" s="440"/>
      <c r="G3" s="441" t="s">
        <v>53</v>
      </c>
      <c r="H3" s="441"/>
      <c r="I3" s="441"/>
      <c r="J3" s="441"/>
      <c r="K3" s="441"/>
      <c r="L3" s="442" t="s">
        <v>54</v>
      </c>
      <c r="M3" s="443"/>
      <c r="N3" s="443"/>
      <c r="O3" s="443"/>
      <c r="P3" s="444"/>
      <c r="Q3" s="433" t="s">
        <v>55</v>
      </c>
      <c r="R3" s="434"/>
      <c r="S3" s="434"/>
      <c r="T3" s="434"/>
      <c r="U3" s="445"/>
      <c r="V3" s="452" t="s">
        <v>56</v>
      </c>
      <c r="W3" s="435"/>
      <c r="X3" s="435"/>
      <c r="Y3" s="435"/>
      <c r="Z3" s="436"/>
      <c r="AA3" s="450" t="s">
        <v>57</v>
      </c>
      <c r="AB3" s="435"/>
      <c r="AC3" s="435"/>
      <c r="AD3" s="451"/>
      <c r="AE3" s="452" t="s">
        <v>58</v>
      </c>
      <c r="AF3" s="435"/>
      <c r="AG3" s="435"/>
      <c r="AH3" s="435"/>
      <c r="AI3" s="436"/>
      <c r="AJ3" s="452" t="s">
        <v>59</v>
      </c>
      <c r="AK3" s="435"/>
      <c r="AL3" s="435"/>
      <c r="AM3" s="435"/>
      <c r="AN3" s="436"/>
      <c r="AO3" s="433" t="s">
        <v>60</v>
      </c>
      <c r="AP3" s="434"/>
      <c r="AQ3" s="434"/>
      <c r="AR3" s="434"/>
      <c r="AS3" s="435" t="s">
        <v>61</v>
      </c>
      <c r="AT3" s="435"/>
      <c r="AU3" s="435"/>
      <c r="AV3" s="435"/>
      <c r="AW3" s="436"/>
      <c r="AX3" s="450" t="s">
        <v>62</v>
      </c>
      <c r="AY3" s="435"/>
      <c r="AZ3" s="435"/>
      <c r="BA3" s="435"/>
      <c r="BB3" s="451"/>
      <c r="BC3" s="452" t="s">
        <v>63</v>
      </c>
      <c r="BD3" s="435"/>
      <c r="BE3" s="435"/>
      <c r="BF3" s="435"/>
      <c r="BG3" s="436"/>
      <c r="BH3" s="433" t="s">
        <v>120</v>
      </c>
      <c r="BI3" s="434"/>
      <c r="BJ3" s="434"/>
      <c r="BK3" s="445"/>
    </row>
    <row r="4" spans="1:63" s="283" customFormat="1" ht="84" customHeight="1" thickBot="1">
      <c r="A4" s="43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3635</v>
      </c>
      <c r="I6" s="197">
        <f aca="true" t="shared" si="0" ref="I6:I11">H6/G6*100</f>
        <v>64.06415227352838</v>
      </c>
      <c r="J6" s="144">
        <v>4676</v>
      </c>
      <c r="K6" s="145">
        <f aca="true" t="shared" si="1" ref="K6:K27">IF(J6&gt;0,J6/H6*10,"")</f>
        <v>12.86382393397524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21010</v>
      </c>
      <c r="BG7" s="267">
        <f>IF(BF7&gt;0,BF7/BD7*10,"")</f>
        <v>335.0877192982456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1282</v>
      </c>
      <c r="I9" s="197">
        <f t="shared" si="0"/>
        <v>16.74503657262278</v>
      </c>
      <c r="J9" s="144">
        <v>1613</v>
      </c>
      <c r="K9" s="145">
        <f t="shared" si="1"/>
        <v>12.581903276131046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1350</v>
      </c>
      <c r="BB9" s="145">
        <f t="shared" si="4"/>
        <v>156.97674418604652</v>
      </c>
      <c r="BC9" s="143">
        <v>136</v>
      </c>
      <c r="BD9" s="144">
        <v>136</v>
      </c>
      <c r="BE9" s="146">
        <f>BD9/BC9*100</f>
        <v>100</v>
      </c>
      <c r="BF9" s="144">
        <v>2745</v>
      </c>
      <c r="BG9" s="267">
        <f t="shared" si="5"/>
        <v>201.83823529411765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4680</v>
      </c>
      <c r="I10" s="197">
        <f t="shared" si="0"/>
        <v>47.02099869386115</v>
      </c>
      <c r="J10" s="144">
        <v>5148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4290</v>
      </c>
      <c r="I11" s="197">
        <f t="shared" si="0"/>
        <v>26.95400854486052</v>
      </c>
      <c r="J11" s="144">
        <v>4468</v>
      </c>
      <c r="K11" s="145">
        <f t="shared" si="1"/>
        <v>10.414918414918414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15912</v>
      </c>
      <c r="I12" s="197">
        <f aca="true" t="shared" si="6" ref="I12:I18">H12/G12*100</f>
        <v>62.07380822345323</v>
      </c>
      <c r="J12" s="144">
        <v>23977</v>
      </c>
      <c r="K12" s="145">
        <f t="shared" si="1"/>
        <v>15.068501759678231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8132</v>
      </c>
      <c r="I14" s="197">
        <f t="shared" si="6"/>
        <v>56.704553378425494</v>
      </c>
      <c r="J14" s="144">
        <v>10014</v>
      </c>
      <c r="K14" s="145">
        <f t="shared" si="1"/>
        <v>12.314313821938024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8036</v>
      </c>
      <c r="I17" s="197">
        <f t="shared" si="6"/>
        <v>61.41852644451238</v>
      </c>
      <c r="J17" s="144">
        <v>7758</v>
      </c>
      <c r="K17" s="145">
        <f t="shared" si="1"/>
        <v>9.654056744649079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4200</v>
      </c>
      <c r="I20" s="197">
        <f>H20/G20*100</f>
        <v>27.483313702394973</v>
      </c>
      <c r="J20" s="144">
        <v>5544</v>
      </c>
      <c r="K20" s="145">
        <f t="shared" si="1"/>
        <v>13.200000000000001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1682</v>
      </c>
      <c r="I23" s="197">
        <f>H23/G23*100</f>
        <v>18.6185521363737</v>
      </c>
      <c r="J23" s="144">
        <v>2571</v>
      </c>
      <c r="K23" s="145">
        <f t="shared" si="1"/>
        <v>15.28537455410226</v>
      </c>
      <c r="L23" s="213">
        <v>1697</v>
      </c>
      <c r="M23" s="144">
        <v>1579</v>
      </c>
      <c r="N23" s="146">
        <f>M23/L23*100</f>
        <v>93.04655274012964</v>
      </c>
      <c r="O23" s="144">
        <v>48307</v>
      </c>
      <c r="P23" s="214">
        <f>IF(O23&gt;0,O23/M23*10,"")</f>
        <v>305.9341355288157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1171</v>
      </c>
      <c r="I24" s="197">
        <f>H24/G24*100</f>
        <v>10.701882653993785</v>
      </c>
      <c r="J24" s="144">
        <v>1152</v>
      </c>
      <c r="K24" s="145">
        <f t="shared" si="1"/>
        <v>9.837745516652435</v>
      </c>
      <c r="L24" s="213">
        <v>10037</v>
      </c>
      <c r="M24" s="144">
        <v>9970</v>
      </c>
      <c r="N24" s="146">
        <f>M24/L24*100</f>
        <v>99.33246986151241</v>
      </c>
      <c r="O24" s="144">
        <v>305676</v>
      </c>
      <c r="P24" s="214">
        <f>IF(O24&gt;0,O24/M24*10,"")</f>
        <v>306.59578736208624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12275</v>
      </c>
      <c r="I25" s="197">
        <f>H25/G25*100</f>
        <v>48.443111409290026</v>
      </c>
      <c r="J25" s="144">
        <v>18568</v>
      </c>
      <c r="K25" s="145">
        <f t="shared" si="1"/>
        <v>15.126680244399184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61.5</v>
      </c>
      <c r="AY26" s="151">
        <v>61.5</v>
      </c>
      <c r="AZ26" s="203">
        <v>100</v>
      </c>
      <c r="BA26" s="151">
        <v>802</v>
      </c>
      <c r="BB26" s="152">
        <v>130.40650406504065</v>
      </c>
      <c r="BC26" s="150">
        <v>209.5</v>
      </c>
      <c r="BD26" s="151">
        <v>209.5</v>
      </c>
      <c r="BE26" s="148">
        <v>100</v>
      </c>
      <c r="BF26" s="151">
        <v>10427</v>
      </c>
      <c r="BG26" s="268"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94966</v>
      </c>
      <c r="I27" s="229">
        <f>H27/G27*100</f>
        <v>44.05957130926974</v>
      </c>
      <c r="J27" s="285">
        <f>SUM(J6:J25)</f>
        <v>114466</v>
      </c>
      <c r="K27" s="157">
        <f t="shared" si="1"/>
        <v>12.053366467999073</v>
      </c>
      <c r="L27" s="286">
        <f>SUM(L5:L25)</f>
        <v>12966</v>
      </c>
      <c r="M27" s="287">
        <f>SUM(M6:M25)</f>
        <v>12781</v>
      </c>
      <c r="N27" s="230">
        <f>M27/L27*100</f>
        <v>98.57319142372359</v>
      </c>
      <c r="O27" s="288">
        <f>SUM(O6:O25)</f>
        <v>396552</v>
      </c>
      <c r="P27" s="231">
        <f>IF(O27&gt;0,O27/M27*10,"")</f>
        <v>310.26680228464124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1576.4</v>
      </c>
      <c r="AY27" s="285">
        <f>SUM(AY5:AY26)</f>
        <v>1576.4</v>
      </c>
      <c r="AZ27" s="289">
        <f>AY27/AX27*100</f>
        <v>100</v>
      </c>
      <c r="BA27" s="285">
        <f>SUM(BA5:BA26)</f>
        <v>23690</v>
      </c>
      <c r="BB27" s="157">
        <f>BA27/AY27*10</f>
        <v>150.27911697538696</v>
      </c>
      <c r="BC27" s="284">
        <f>SUM(BC5:BC26)</f>
        <v>1460.6</v>
      </c>
      <c r="BD27" s="284">
        <f>SUM(BD5:BD26)</f>
        <v>1460.6</v>
      </c>
      <c r="BE27" s="158">
        <f>BD27/BC27*100</f>
        <v>100</v>
      </c>
      <c r="BF27" s="284">
        <f>SUM(BF5:BF26)</f>
        <v>42865</v>
      </c>
      <c r="BG27" s="159">
        <f t="shared" si="5"/>
        <v>293.47528412980967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17" sqref="O1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8012</v>
      </c>
      <c r="P7" s="317">
        <f aca="true" t="shared" si="2" ref="P7:P26">IF(O7&gt;0,O7/N7*100,"")</f>
        <v>193.71373307543521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501136</v>
      </c>
      <c r="P27" s="332">
        <f>O27/N27*100</f>
        <v>95.00965005744533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25390625" style="37" customWidth="1"/>
    <col min="2" max="2" width="24.125" style="37" hidden="1" customWidth="1"/>
    <col min="3" max="3" width="0.2421875" style="37" hidden="1" customWidth="1"/>
    <col min="4" max="4" width="0.12890625" style="37" hidden="1" customWidth="1"/>
    <col min="5" max="5" width="33.625" style="37" hidden="1" customWidth="1"/>
    <col min="6" max="6" width="30.125" style="37" hidden="1" customWidth="1"/>
    <col min="7" max="7" width="0.12890625" style="37" hidden="1" customWidth="1"/>
    <col min="8" max="8" width="28.25390625" style="37" hidden="1" customWidth="1"/>
    <col min="9" max="9" width="29.00390625" style="37" hidden="1" customWidth="1"/>
    <col min="10" max="10" width="14.125" style="37" hidden="1" customWidth="1"/>
    <col min="11" max="11" width="32.00390625" style="37" hidden="1" customWidth="1"/>
    <col min="12" max="13" width="8.375" style="37" customWidth="1"/>
    <col min="14" max="14" width="8.75390625" style="37" customWidth="1"/>
    <col min="15" max="15" width="8.625" style="37" customWidth="1"/>
    <col min="16" max="16" width="8.125" style="37" customWidth="1"/>
    <col min="17" max="17" width="8.375" style="37" customWidth="1"/>
    <col min="18" max="19" width="9.625" style="37" customWidth="1"/>
    <col min="20" max="20" width="8.87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2.00390625" style="37" customWidth="1"/>
    <col min="25" max="25" width="9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43062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/>
      <c r="Y5" s="117"/>
      <c r="Z5" s="123"/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3000</v>
      </c>
      <c r="T10" s="117">
        <f t="shared" si="4"/>
        <v>3454</v>
      </c>
      <c r="U10" s="123">
        <f t="shared" si="5"/>
        <v>69.58098307816277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143694</v>
      </c>
      <c r="T26" s="133">
        <f t="shared" si="4"/>
        <v>204114.4</v>
      </c>
      <c r="U26" s="135">
        <f>(T26*100)/Q26</f>
        <v>106.61833225381835</v>
      </c>
      <c r="V26" s="132">
        <f>SUM(V5:V25)</f>
        <v>139391</v>
      </c>
      <c r="W26" s="133">
        <f>SUM(W5:W25)</f>
        <v>13062</v>
      </c>
      <c r="X26" s="133">
        <f>SUM(X5:X25)</f>
        <v>96699</v>
      </c>
      <c r="Y26" s="133">
        <f>X26+W26</f>
        <v>109761</v>
      </c>
      <c r="Z26" s="135">
        <f>(Y26*100)/V26</f>
        <v>78.74324741195629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H34" sqref="H3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91">
        <v>43062</v>
      </c>
      <c r="P1" s="491"/>
    </row>
    <row r="2" spans="1:16" ht="16.5" thickBot="1">
      <c r="A2" s="333" t="s">
        <v>102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334"/>
      <c r="P2" s="334"/>
    </row>
    <row r="3" spans="1:16" ht="15.75" thickBot="1">
      <c r="A3" s="492" t="s">
        <v>103</v>
      </c>
      <c r="B3" s="495" t="s">
        <v>90</v>
      </c>
      <c r="C3" s="496"/>
      <c r="D3" s="497"/>
      <c r="E3" s="498" t="s">
        <v>104</v>
      </c>
      <c r="F3" s="499"/>
      <c r="G3" s="499"/>
      <c r="H3" s="499"/>
      <c r="I3" s="499"/>
      <c r="J3" s="500"/>
      <c r="K3" s="504" t="s">
        <v>105</v>
      </c>
      <c r="L3" s="505"/>
      <c r="M3" s="506" t="s">
        <v>106</v>
      </c>
      <c r="N3" s="507"/>
      <c r="O3" s="507"/>
      <c r="P3" s="508"/>
    </row>
    <row r="4" spans="1:16" ht="15.75" thickBot="1">
      <c r="A4" s="493"/>
      <c r="B4" s="509" t="s">
        <v>107</v>
      </c>
      <c r="C4" s="510" t="s">
        <v>108</v>
      </c>
      <c r="D4" s="511"/>
      <c r="E4" s="501"/>
      <c r="F4" s="502"/>
      <c r="G4" s="502"/>
      <c r="H4" s="502"/>
      <c r="I4" s="502"/>
      <c r="J4" s="503"/>
      <c r="K4" s="495" t="s">
        <v>109</v>
      </c>
      <c r="L4" s="497"/>
      <c r="M4" s="512" t="s">
        <v>110</v>
      </c>
      <c r="N4" s="513"/>
      <c r="O4" s="513" t="s">
        <v>111</v>
      </c>
      <c r="P4" s="514"/>
    </row>
    <row r="5" spans="1:16" ht="15.75" thickBot="1">
      <c r="A5" s="493"/>
      <c r="B5" s="509"/>
      <c r="C5" s="515" t="s">
        <v>112</v>
      </c>
      <c r="D5" s="516"/>
      <c r="E5" s="517" t="s">
        <v>113</v>
      </c>
      <c r="F5" s="518"/>
      <c r="G5" s="519" t="s">
        <v>114</v>
      </c>
      <c r="H5" s="520"/>
      <c r="I5" s="519" t="s">
        <v>115</v>
      </c>
      <c r="J5" s="521"/>
      <c r="K5" s="522" t="s">
        <v>116</v>
      </c>
      <c r="L5" s="523"/>
      <c r="M5" s="522" t="s">
        <v>114</v>
      </c>
      <c r="N5" s="524"/>
      <c r="O5" s="524" t="s">
        <v>114</v>
      </c>
      <c r="P5" s="523"/>
    </row>
    <row r="6" spans="1:16" ht="15.75" thickBot="1">
      <c r="A6" s="494"/>
      <c r="B6" s="494"/>
      <c r="C6" s="335" t="s">
        <v>121</v>
      </c>
      <c r="D6" s="335" t="s">
        <v>123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139</v>
      </c>
      <c r="F7" s="355">
        <v>127.3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2982.7</v>
      </c>
      <c r="F8" s="355">
        <v>2466.4</v>
      </c>
      <c r="G8" s="353">
        <v>12.5</v>
      </c>
      <c r="H8" s="354">
        <v>13.2</v>
      </c>
      <c r="I8" s="353">
        <v>11.4</v>
      </c>
      <c r="J8" s="355">
        <v>11.6</v>
      </c>
      <c r="K8" s="356">
        <f t="shared" si="0"/>
        <v>10.495382031905962</v>
      </c>
      <c r="L8" s="357">
        <v>11.881188118811881</v>
      </c>
      <c r="M8" s="358">
        <v>752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6375.2</v>
      </c>
      <c r="F9" s="355">
        <v>5718.1</v>
      </c>
      <c r="G9" s="353">
        <v>13.6</v>
      </c>
      <c r="H9" s="354">
        <v>11.5</v>
      </c>
      <c r="I9" s="353">
        <v>14.9</v>
      </c>
      <c r="J9" s="355">
        <v>8.3</v>
      </c>
      <c r="K9" s="356">
        <f t="shared" si="0"/>
        <v>12.035398230088497</v>
      </c>
      <c r="L9" s="357">
        <v>10.008703220191471</v>
      </c>
      <c r="M9" s="358">
        <v>1410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1069.3</v>
      </c>
      <c r="F10" s="355">
        <v>830</v>
      </c>
      <c r="G10" s="353">
        <v>2.9</v>
      </c>
      <c r="H10" s="354">
        <v>2.9</v>
      </c>
      <c r="I10" s="353">
        <v>2.9</v>
      </c>
      <c r="J10" s="355">
        <v>2.8</v>
      </c>
      <c r="K10" s="356">
        <f t="shared" si="0"/>
        <v>7.455012853470437</v>
      </c>
      <c r="L10" s="357">
        <v>8.504398826979472</v>
      </c>
      <c r="M10" s="358">
        <v>873.5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3177.4</v>
      </c>
      <c r="F11" s="355">
        <v>2741.8</v>
      </c>
      <c r="G11" s="353">
        <v>5.6</v>
      </c>
      <c r="H11" s="354">
        <v>5.4</v>
      </c>
      <c r="I11" s="353">
        <v>4.9</v>
      </c>
      <c r="J11" s="355">
        <v>4.7</v>
      </c>
      <c r="K11" s="356">
        <v>8.1</v>
      </c>
      <c r="L11" s="357">
        <v>7.9</v>
      </c>
      <c r="M11" s="358">
        <v>2051</v>
      </c>
      <c r="N11" s="359">
        <v>1996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2104.8</v>
      </c>
      <c r="F12" s="355">
        <v>1957.5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2781.6</v>
      </c>
      <c r="N12" s="359">
        <v>2623.1</v>
      </c>
      <c r="O12" s="360">
        <v>3.4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2777.1</v>
      </c>
      <c r="F13" s="355">
        <v>3048</v>
      </c>
      <c r="G13" s="353">
        <v>9.1</v>
      </c>
      <c r="H13" s="354">
        <v>10</v>
      </c>
      <c r="I13" s="353">
        <v>8.4</v>
      </c>
      <c r="J13" s="355">
        <v>15</v>
      </c>
      <c r="K13" s="356">
        <f t="shared" si="0"/>
        <v>11.772315653298836</v>
      </c>
      <c r="L13" s="357">
        <v>14.130434782608695</v>
      </c>
      <c r="M13" s="358">
        <v>966</v>
      </c>
      <c r="N13" s="359">
        <v>1004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9028</v>
      </c>
      <c r="F14" s="355">
        <v>10061.6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2368.8</v>
      </c>
      <c r="N14" s="359">
        <v>1824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1875.8</v>
      </c>
      <c r="F15" s="355">
        <v>1895.3</v>
      </c>
      <c r="G15" s="353">
        <v>5.6</v>
      </c>
      <c r="H15" s="354">
        <v>6.1</v>
      </c>
      <c r="I15" s="353">
        <v>5.1</v>
      </c>
      <c r="J15" s="355">
        <v>5.6</v>
      </c>
      <c r="K15" s="356">
        <f>G15/D15*1000</f>
        <v>8.395802098950524</v>
      </c>
      <c r="L15" s="357">
        <v>8.6</v>
      </c>
      <c r="M15" s="358">
        <v>86.4</v>
      </c>
      <c r="N15" s="359">
        <v>82.4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6104.3</v>
      </c>
      <c r="F16" s="355">
        <v>3132.8</v>
      </c>
      <c r="G16" s="353">
        <v>6</v>
      </c>
      <c r="H16" s="354">
        <v>5.4</v>
      </c>
      <c r="I16" s="353">
        <v>5.5</v>
      </c>
      <c r="J16" s="355">
        <v>4.8</v>
      </c>
      <c r="K16" s="356">
        <f t="shared" si="0"/>
        <v>9.33125972006221</v>
      </c>
      <c r="L16" s="357">
        <v>9.443507588532883</v>
      </c>
      <c r="M16" s="358">
        <v>4064</v>
      </c>
      <c r="N16" s="359">
        <v>1432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4850.4</v>
      </c>
      <c r="F17" s="355">
        <v>4565.3</v>
      </c>
      <c r="G17" s="353">
        <v>14.4</v>
      </c>
      <c r="H17" s="354">
        <v>11.3</v>
      </c>
      <c r="I17" s="353">
        <v>14</v>
      </c>
      <c r="J17" s="355">
        <v>11.1</v>
      </c>
      <c r="K17" s="356">
        <f t="shared" si="0"/>
        <v>14.693877551020408</v>
      </c>
      <c r="L17" s="357">
        <v>12</v>
      </c>
      <c r="M17" s="358">
        <v>1610</v>
      </c>
      <c r="N17" s="359">
        <v>1515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538</v>
      </c>
      <c r="D18" s="352">
        <v>555</v>
      </c>
      <c r="E18" s="353">
        <v>1461.8</v>
      </c>
      <c r="F18" s="355">
        <v>1161.3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7.5675675675675675</v>
      </c>
      <c r="L18" s="357">
        <v>7.6</v>
      </c>
      <c r="M18" s="358">
        <v>3107.4</v>
      </c>
      <c r="N18" s="359">
        <v>930.4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3746.4</v>
      </c>
      <c r="F19" s="355">
        <v>3822.9</v>
      </c>
      <c r="G19" s="353">
        <v>8</v>
      </c>
      <c r="H19" s="354">
        <v>7.6</v>
      </c>
      <c r="I19" s="353">
        <v>7.5</v>
      </c>
      <c r="J19" s="355">
        <v>7.7</v>
      </c>
      <c r="K19" s="356">
        <f t="shared" si="0"/>
        <v>6.369426751592357</v>
      </c>
      <c r="L19" s="357">
        <v>6.1</v>
      </c>
      <c r="M19" s="358">
        <v>1315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4556.8</v>
      </c>
      <c r="F20" s="355">
        <v>4408.6</v>
      </c>
      <c r="G20" s="353">
        <v>11.3</v>
      </c>
      <c r="H20" s="354">
        <v>10.7</v>
      </c>
      <c r="I20" s="353">
        <v>9.6</v>
      </c>
      <c r="J20" s="355">
        <v>9.4</v>
      </c>
      <c r="K20" s="356">
        <f t="shared" si="0"/>
        <v>8.800623052959502</v>
      </c>
      <c r="L20" s="357">
        <v>8.4</v>
      </c>
      <c r="M20" s="358">
        <v>338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1633.3</v>
      </c>
      <c r="F21" s="355">
        <v>1974.9</v>
      </c>
      <c r="G21" s="353">
        <v>3.2</v>
      </c>
      <c r="H21" s="354">
        <v>4.5</v>
      </c>
      <c r="I21" s="353">
        <v>2.6</v>
      </c>
      <c r="J21" s="355">
        <v>4</v>
      </c>
      <c r="K21" s="356">
        <f>G21/D21*1000</f>
        <v>5.351170568561874</v>
      </c>
      <c r="L21" s="357">
        <v>7.024793388429751</v>
      </c>
      <c r="M21" s="358">
        <v>575.5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7110.3</v>
      </c>
      <c r="F22" s="355">
        <v>6960.9</v>
      </c>
      <c r="G22" s="353">
        <v>8.5</v>
      </c>
      <c r="H22" s="354">
        <v>7.6</v>
      </c>
      <c r="I22" s="353">
        <v>7.7</v>
      </c>
      <c r="J22" s="355">
        <v>11.2</v>
      </c>
      <c r="K22" s="356">
        <f t="shared" si="0"/>
        <v>8.517034068136272</v>
      </c>
      <c r="L22" s="357">
        <v>8.8</v>
      </c>
      <c r="M22" s="358">
        <v>2539.4</v>
      </c>
      <c r="N22" s="359">
        <v>1104</v>
      </c>
      <c r="O22" s="360">
        <v>7.4</v>
      </c>
      <c r="P22" s="401">
        <v>7.7</v>
      </c>
    </row>
    <row r="23" spans="1:16" ht="15">
      <c r="A23" s="350" t="s">
        <v>83</v>
      </c>
      <c r="B23" s="351">
        <v>1942</v>
      </c>
      <c r="C23" s="352">
        <v>621</v>
      </c>
      <c r="D23" s="352">
        <v>621</v>
      </c>
      <c r="E23" s="353">
        <v>12054.6</v>
      </c>
      <c r="F23" s="355">
        <v>11149.5</v>
      </c>
      <c r="G23" s="353">
        <v>5.7</v>
      </c>
      <c r="H23" s="354">
        <v>33.5</v>
      </c>
      <c r="I23" s="353">
        <v>4.8</v>
      </c>
      <c r="J23" s="355">
        <v>32.4</v>
      </c>
      <c r="K23" s="356">
        <f>G23/D23*1000</f>
        <v>9.178743961352657</v>
      </c>
      <c r="L23" s="357">
        <v>17.9</v>
      </c>
      <c r="M23" s="358">
        <v>962</v>
      </c>
      <c r="N23" s="359">
        <v>385.7</v>
      </c>
      <c r="O23" s="360">
        <v>1.9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855.5</v>
      </c>
      <c r="F24" s="355">
        <v>696.3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892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5598</v>
      </c>
      <c r="F25" s="355">
        <v>5423.8</v>
      </c>
      <c r="G25" s="353">
        <v>18.1</v>
      </c>
      <c r="H25" s="354">
        <v>16.6</v>
      </c>
      <c r="I25" s="353">
        <v>16.6</v>
      </c>
      <c r="J25" s="355">
        <v>16</v>
      </c>
      <c r="K25" s="356">
        <f t="shared" si="0"/>
        <v>13.457249070631972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1078.4</v>
      </c>
      <c r="F26" s="355">
        <v>605.1</v>
      </c>
      <c r="G26" s="353">
        <v>4.5</v>
      </c>
      <c r="H26" s="354">
        <v>5.4</v>
      </c>
      <c r="I26" s="353">
        <v>3.9</v>
      </c>
      <c r="J26" s="355">
        <v>4.8</v>
      </c>
      <c r="K26" s="356">
        <f t="shared" si="0"/>
        <v>8.379888268156424</v>
      </c>
      <c r="L26" s="357">
        <v>10.05586592178771</v>
      </c>
      <c r="M26" s="358">
        <v>4066</v>
      </c>
      <c r="N26" s="359">
        <v>1784</v>
      </c>
      <c r="O26" s="360">
        <v>11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18100</v>
      </c>
      <c r="F27" s="355">
        <v>14761</v>
      </c>
      <c r="G27" s="353">
        <v>64.7</v>
      </c>
      <c r="H27" s="354">
        <v>41.6</v>
      </c>
      <c r="I27" s="353">
        <v>58.3</v>
      </c>
      <c r="J27" s="355">
        <v>40.2</v>
      </c>
      <c r="K27" s="356">
        <f t="shared" si="0"/>
        <v>15.819070904645478</v>
      </c>
      <c r="L27" s="357">
        <v>10.9</v>
      </c>
      <c r="M27" s="358">
        <v>2382</v>
      </c>
      <c r="N27" s="359">
        <v>2162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21546</v>
      </c>
      <c r="D29" s="374">
        <f t="shared" si="1"/>
        <v>21563</v>
      </c>
      <c r="E29" s="375">
        <f t="shared" si="1"/>
        <v>96747.1</v>
      </c>
      <c r="F29" s="376">
        <f t="shared" si="1"/>
        <v>87588.20000000003</v>
      </c>
      <c r="G29" s="375">
        <f t="shared" si="1"/>
        <v>238.29999999999995</v>
      </c>
      <c r="H29" s="376">
        <v>275.2</v>
      </c>
      <c r="I29" s="375">
        <f>SUM(I7:I28)</f>
        <v>219.6</v>
      </c>
      <c r="J29" s="377">
        <v>251.9</v>
      </c>
      <c r="K29" s="378">
        <f t="shared" si="0"/>
        <v>11.051337939989796</v>
      </c>
      <c r="L29" s="379">
        <v>11.778804999143981</v>
      </c>
      <c r="M29" s="375">
        <f>SUM(M7:M28)</f>
        <v>33227.600000000006</v>
      </c>
      <c r="N29" s="376">
        <f>SUM(N7:N28)</f>
        <v>21346.3</v>
      </c>
      <c r="O29" s="380">
        <f>SUM(O7:O28)</f>
        <v>89.30000000000001</v>
      </c>
      <c r="P29" s="376">
        <f>SUM(P7:P28)</f>
        <v>111.6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2017-11-21T06:58:19Z</cp:lastPrinted>
  <dcterms:created xsi:type="dcterms:W3CDTF">2017-08-13T06:13:14Z</dcterms:created>
  <dcterms:modified xsi:type="dcterms:W3CDTF">2017-11-23T06:56:17Z</dcterms:modified>
  <cp:category/>
  <cp:version/>
  <cp:contentType/>
  <cp:contentStatus/>
</cp:coreProperties>
</file>