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уборка зерновые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</sheets>
  <definedNames>
    <definedName name="_xlnm.Print_Titles" localSheetId="3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3">'корма'!$A$1:$Z$27</definedName>
    <definedName name="_xlnm.Print_Area" localSheetId="2">'полевые работы'!$A$1:$P$27</definedName>
  </definedNames>
  <calcPr fullCalcOnLoad="1"/>
</workbook>
</file>

<file path=xl/sharedStrings.xml><?xml version="1.0" encoding="utf-8"?>
<sst xmlns="http://schemas.openxmlformats.org/spreadsheetml/2006/main" count="368" uniqueCount="125">
  <si>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</si>
  <si>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</si>
  <si>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</si>
  <si>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</si>
  <si>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</si>
  <si>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</si>
  <si>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</si>
  <si>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</si>
  <si>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</si>
  <si>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</si>
  <si>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</si>
  <si>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</si>
  <si>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</si>
  <si>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</si>
  <si>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</si>
  <si>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</si>
  <si>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</si>
  <si>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</si>
  <si>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</si>
  <si>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</si>
  <si>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</si>
  <si>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</si>
  <si>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</si>
  <si>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</si>
  <si>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</si>
  <si>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</si>
  <si>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</si>
  <si>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</si>
  <si>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</si>
  <si>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</si>
  <si>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</si>
  <si>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</si>
  <si>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</si>
  <si>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</si>
  <si>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</si>
  <si>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</si>
  <si>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</si>
  <si>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</si>
  <si>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</si>
  <si>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</si>
  <si>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</si>
  <si>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</si>
  <si>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</si>
  <si>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</si>
  <si>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</si>
  <si>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</si>
  <si>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</si>
  <si>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</si>
  <si>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</si>
  <si>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</si>
  <si>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</si>
  <si>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</si>
  <si>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</si>
  <si>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</si>
  <si>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</si>
  <si>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</si>
  <si>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</si>
  <si>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</si>
  <si>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</si>
  <si>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</si>
  <si>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</si>
  <si>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</si>
  <si>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</si>
  <si>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</si>
  <si>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</si>
  <si>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</si>
  <si>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</si>
  <si>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</si>
  <si>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</si>
  <si>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</si>
  <si>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</si>
  <si>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</si>
  <si>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</si>
  <si>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</si>
  <si>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</si>
  <si>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</si>
  <si>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</si>
  <si>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</si>
  <si>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</si>
  <si>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</si>
  <si>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</si>
  <si>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</si>
  <si>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</si>
  <si>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</si>
  <si>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</si>
  <si>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</si>
  <si>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</si>
  <si>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Уборочная площадь,          га</t>
  </si>
  <si>
    <t>Оббмолочено,га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</si>
  <si>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</si>
  <si>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</si>
  <si>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</si>
  <si>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</si>
  <si>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</si>
  <si>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</si>
  <si>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</si>
  <si>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</si>
  <si>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</si>
  <si>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</si>
  <si>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</si>
  <si>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</si>
  <si>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</si>
  <si>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</si>
  <si>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</si>
  <si>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</si>
  <si>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</si>
  <si>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</si>
  <si>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</si>
  <si>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</si>
  <si>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</si>
  <si>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</si>
  <si>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</si>
  <si>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</si>
  <si>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</si>
  <si>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</si>
  <si>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</si>
  <si>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</si>
  <si>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</si>
  <si>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</si>
  <si>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</si>
  <si>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19.12</t>
  </si>
  <si>
    <t>Уборка сельскохозяйственных культур    20.12.2017</t>
  </si>
  <si>
    <t>Уборка технических культур, картофеля и овощей 20.12.2017</t>
  </si>
  <si>
    <t>Оперативная сводка по полевым работам на 20.12.2017</t>
  </si>
  <si>
    <t>20.12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</si>
</sst>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sz val="12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3" xfId="59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/>
    </xf>
    <xf numFmtId="0" fontId="22" fillId="0" borderId="14" xfId="59" applyFont="1" applyFill="1" applyBorder="1">
      <alignment/>
      <protection/>
    </xf>
    <xf numFmtId="0" fontId="28" fillId="0" borderId="0" xfId="0" applyFont="1" applyAlignment="1">
      <alignment/>
    </xf>
    <xf numFmtId="1" fontId="27" fillId="0" borderId="10" xfId="59" applyNumberFormat="1" applyFont="1" applyFill="1" applyBorder="1" applyAlignment="1" applyProtection="1">
      <alignment horizontal="center" vertical="center" wrapText="1"/>
      <protection/>
    </xf>
    <xf numFmtId="164" fontId="27" fillId="0" borderId="10" xfId="59" applyNumberFormat="1" applyFont="1" applyFill="1" applyBorder="1" applyAlignment="1" applyProtection="1">
      <alignment horizontal="center" vertical="center" wrapText="1"/>
      <protection/>
    </xf>
    <xf numFmtId="1" fontId="27" fillId="0" borderId="13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0" fontId="22" fillId="0" borderId="15" xfId="59" applyFont="1" applyFill="1" applyBorder="1" applyAlignment="1" applyProtection="1">
      <alignment horizontal="left" vertical="center" wrapText="1"/>
      <protection locked="0"/>
    </xf>
    <xf numFmtId="3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5" xfId="0" applyNumberFormat="1" applyFont="1" applyFill="1" applyBorder="1" applyAlignment="1">
      <alignment horizontal="right" vertical="center" wrapText="1"/>
    </xf>
    <xf numFmtId="3" fontId="22" fillId="0" borderId="16" xfId="0" applyNumberFormat="1" applyFont="1" applyFill="1" applyBorder="1" applyAlignment="1">
      <alignment horizontal="right" vertical="center" wrapText="1"/>
    </xf>
    <xf numFmtId="165" fontId="22" fillId="0" borderId="1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6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165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16" xfId="0" applyFont="1" applyFill="1" applyBorder="1" applyAlignment="1">
      <alignment horizontal="right" vertical="center" wrapText="1"/>
    </xf>
    <xf numFmtId="0" fontId="22" fillId="0" borderId="15" xfId="59" applyFont="1" applyFill="1" applyBorder="1" applyAlignment="1" applyProtection="1">
      <alignment horizontal="right" vertical="center" wrapText="1"/>
      <protection hidden="1"/>
    </xf>
    <xf numFmtId="0" fontId="22" fillId="0" borderId="16" xfId="0" applyFont="1" applyFill="1" applyBorder="1" applyAlignment="1" applyProtection="1">
      <alignment horizontal="right" vertical="center" wrapText="1"/>
      <protection/>
    </xf>
    <xf numFmtId="3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0" applyNumberFormat="1" applyFont="1" applyFill="1" applyBorder="1" applyAlignment="1">
      <alignment horizontal="right" vertical="center" wrapText="1"/>
    </xf>
    <xf numFmtId="165" fontId="27" fillId="0" borderId="19" xfId="59" applyNumberFormat="1" applyFont="1" applyFill="1" applyBorder="1" applyAlignment="1" applyProtection="1">
      <alignment horizontal="right" vertical="center" wrapText="1"/>
      <protection/>
    </xf>
    <xf numFmtId="3" fontId="27" fillId="0" borderId="20" xfId="59" applyNumberFormat="1" applyFont="1" applyFill="1" applyBorder="1" applyAlignment="1" applyProtection="1">
      <alignment horizontal="right" vertical="center" wrapText="1"/>
      <protection/>
    </xf>
    <xf numFmtId="0" fontId="27" fillId="0" borderId="18" xfId="59" applyFont="1" applyFill="1" applyBorder="1" applyAlignment="1" applyProtection="1">
      <alignment horizontal="right" vertical="center" wrapText="1"/>
      <protection/>
    </xf>
    <xf numFmtId="1" fontId="27" fillId="0" borderId="20" xfId="59" applyNumberFormat="1" applyFont="1" applyFill="1" applyBorder="1" applyAlignment="1" applyProtection="1">
      <alignment horizontal="right" vertical="center" wrapText="1"/>
      <protection/>
    </xf>
    <xf numFmtId="1" fontId="27" fillId="0" borderId="18" xfId="59" applyNumberFormat="1" applyFont="1" applyFill="1" applyBorder="1" applyAlignment="1" applyProtection="1">
      <alignment horizontal="right" vertical="center" wrapText="1"/>
      <protection/>
    </xf>
    <xf numFmtId="0" fontId="19" fillId="0" borderId="21" xfId="59" applyFont="1" applyFill="1" applyBorder="1" applyAlignment="1" applyProtection="1">
      <alignment horizontal="left" vertical="center" wrapText="1"/>
      <protection locked="0"/>
    </xf>
    <xf numFmtId="3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>
      <alignment horizontal="right" vertical="center" wrapText="1"/>
    </xf>
    <xf numFmtId="3" fontId="19" fillId="0" borderId="23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2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23" xfId="59" applyFont="1" applyFill="1" applyBorder="1" applyAlignment="1" applyProtection="1">
      <alignment horizontal="right" vertical="center" wrapText="1"/>
      <protection/>
    </xf>
    <xf numFmtId="0" fontId="22" fillId="0" borderId="18" xfId="59" applyFont="1" applyFill="1" applyBorder="1" applyAlignment="1" applyProtection="1">
      <alignment horizontal="left" vertical="center" wrapText="1"/>
      <protection locked="0"/>
    </xf>
    <xf numFmtId="0" fontId="22" fillId="0" borderId="18" xfId="59" applyFont="1" applyFill="1" applyBorder="1" applyAlignment="1" applyProtection="1">
      <alignment horizontal="right" vertical="center" wrapText="1"/>
      <protection locked="0"/>
    </xf>
    <xf numFmtId="165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8" xfId="0" applyNumberFormat="1" applyFont="1" applyFill="1" applyBorder="1" applyAlignment="1">
      <alignment horizontal="right" vertical="center" wrapText="1"/>
    </xf>
    <xf numFmtId="165" fontId="22" fillId="0" borderId="1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0" applyNumberFormat="1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 wrapText="1"/>
    </xf>
    <xf numFmtId="0" fontId="22" fillId="0" borderId="20" xfId="59" applyFont="1" applyFill="1" applyBorder="1" applyAlignment="1" applyProtection="1">
      <alignment horizontal="right" vertical="center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1" fontId="27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19" fillId="0" borderId="29" xfId="59" applyFont="1" applyFill="1" applyBorder="1" applyAlignment="1" applyProtection="1">
      <alignment horizontal="center" vertical="center" wrapText="1"/>
      <protection/>
    </xf>
    <xf numFmtId="1" fontId="27" fillId="0" borderId="29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30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19" fillId="0" borderId="11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22" xfId="59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32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/>
      <protection/>
    </xf>
    <xf numFmtId="0" fontId="19" fillId="0" borderId="33" xfId="0" applyFont="1" applyFill="1" applyBorder="1" applyAlignment="1">
      <alignment horizontal="center" vertical="center"/>
    </xf>
    <xf numFmtId="0" fontId="22" fillId="0" borderId="34" xfId="59" applyFont="1" applyFill="1" applyBorder="1">
      <alignment/>
      <protection/>
    </xf>
    <xf numFmtId="1" fontId="22" fillId="0" borderId="35" xfId="0" applyNumberFormat="1" applyFont="1" applyFill="1" applyBorder="1" applyAlignment="1">
      <alignment horizontal="center" vertical="center"/>
    </xf>
    <xf numFmtId="1" fontId="22" fillId="0" borderId="18" xfId="59" applyNumberFormat="1" applyFont="1" applyFill="1" applyBorder="1" applyAlignment="1">
      <alignment horizontal="center" vertical="center"/>
      <protection/>
    </xf>
    <xf numFmtId="164" fontId="22" fillId="0" borderId="36" xfId="59" applyNumberFormat="1" applyFont="1" applyFill="1" applyBorder="1" applyAlignment="1">
      <alignment horizontal="center" vertical="center"/>
      <protection/>
    </xf>
    <xf numFmtId="166" fontId="22" fillId="0" borderId="35" xfId="0" applyNumberFormat="1" applyFont="1" applyFill="1" applyBorder="1" applyAlignment="1">
      <alignment horizontal="center" vertical="center" wrapText="1"/>
    </xf>
    <xf numFmtId="0" fontId="22" fillId="0" borderId="18" xfId="59" applyFont="1" applyFill="1" applyBorder="1" applyAlignment="1">
      <alignment horizontal="center" vertical="center"/>
      <protection/>
    </xf>
    <xf numFmtId="1" fontId="22" fillId="0" borderId="36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/>
    </xf>
    <xf numFmtId="164" fontId="22" fillId="0" borderId="37" xfId="59" applyNumberFormat="1" applyFont="1" applyFill="1" applyBorder="1" applyAlignment="1">
      <alignment horizontal="center" vertical="center"/>
      <protection/>
    </xf>
    <xf numFmtId="166" fontId="22" fillId="0" borderId="29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37" xfId="59" applyNumberFormat="1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 wrapText="1"/>
    </xf>
    <xf numFmtId="1" fontId="22" fillId="0" borderId="38" xfId="0" applyNumberFormat="1" applyFont="1" applyFill="1" applyBorder="1" applyAlignment="1">
      <alignment horizontal="center" vertical="center"/>
    </xf>
    <xf numFmtId="1" fontId="22" fillId="0" borderId="15" xfId="59" applyNumberFormat="1" applyFont="1" applyFill="1" applyBorder="1" applyAlignment="1">
      <alignment horizontal="center" vertical="center"/>
      <protection/>
    </xf>
    <xf numFmtId="0" fontId="22" fillId="0" borderId="15" xfId="59" applyFont="1" applyFill="1" applyBorder="1" applyAlignment="1">
      <alignment horizontal="center" vertical="center"/>
      <protection/>
    </xf>
    <xf numFmtId="164" fontId="22" fillId="0" borderId="39" xfId="59" applyNumberFormat="1" applyFont="1" applyFill="1" applyBorder="1" applyAlignment="1">
      <alignment horizontal="center" vertical="center"/>
      <protection/>
    </xf>
    <xf numFmtId="166" fontId="22" fillId="0" borderId="38" xfId="0" applyNumberFormat="1" applyFont="1" applyFill="1" applyBorder="1" applyAlignment="1">
      <alignment horizontal="center" vertical="center" wrapText="1"/>
    </xf>
    <xf numFmtId="1" fontId="22" fillId="0" borderId="39" xfId="59" applyNumberFormat="1" applyFont="1" applyFill="1" applyBorder="1" applyAlignment="1">
      <alignment horizontal="center" vertical="center"/>
      <protection/>
    </xf>
    <xf numFmtId="0" fontId="19" fillId="0" borderId="40" xfId="59" applyFont="1" applyFill="1" applyBorder="1">
      <alignment/>
      <protection/>
    </xf>
    <xf numFmtId="1" fontId="19" fillId="0" borderId="21" xfId="59" applyNumberFormat="1" applyFont="1" applyFill="1" applyBorder="1" applyAlignment="1">
      <alignment horizontal="center" vertical="center"/>
      <protection/>
    </xf>
    <xf numFmtId="1" fontId="19" fillId="0" borderId="22" xfId="59" applyNumberFormat="1" applyFont="1" applyFill="1" applyBorder="1" applyAlignment="1">
      <alignment horizontal="center" vertical="center"/>
      <protection/>
    </xf>
    <xf numFmtId="164" fontId="19" fillId="0" borderId="41" xfId="59" applyNumberFormat="1" applyFont="1" applyFill="1" applyBorder="1" applyAlignment="1">
      <alignment horizontal="center" vertical="center"/>
      <protection/>
    </xf>
    <xf numFmtId="1" fontId="19" fillId="0" borderId="41" xfId="59" applyNumberFormat="1" applyFont="1" applyFill="1" applyBorder="1" applyAlignment="1">
      <alignment horizontal="center" vertical="center"/>
      <protection/>
    </xf>
    <xf numFmtId="0" fontId="27" fillId="0" borderId="42" xfId="59" applyFont="1" applyFill="1" applyBorder="1">
      <alignment/>
      <protection/>
    </xf>
    <xf numFmtId="1" fontId="27" fillId="0" borderId="32" xfId="59" applyNumberFormat="1" applyFont="1" applyFill="1" applyBorder="1" applyAlignment="1">
      <alignment horizontal="center" vertical="center"/>
      <protection/>
    </xf>
    <xf numFmtId="1" fontId="27" fillId="0" borderId="25" xfId="59" applyNumberFormat="1" applyFont="1" applyFill="1" applyBorder="1" applyAlignment="1">
      <alignment horizontal="center" vertical="center"/>
      <protection/>
    </xf>
    <xf numFmtId="1" fontId="27" fillId="0" borderId="33" xfId="59" applyNumberFormat="1" applyFont="1" applyFill="1" applyBorder="1" applyAlignment="1">
      <alignment horizontal="center" vertical="center"/>
      <protection/>
    </xf>
    <xf numFmtId="164" fontId="27" fillId="0" borderId="33" xfId="59" applyNumberFormat="1" applyFont="1" applyFill="1" applyBorder="1" applyAlignment="1">
      <alignment horizontal="center" vertical="center"/>
      <protection/>
    </xf>
    <xf numFmtId="0" fontId="27" fillId="0" borderId="25" xfId="59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164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19" fillId="0" borderId="43" xfId="0" applyNumberFormat="1" applyFont="1" applyFill="1" applyBorder="1" applyAlignment="1" applyProtection="1">
      <alignment horizontal="center" vertical="center" wrapText="1"/>
      <protection/>
    </xf>
    <xf numFmtId="164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164" fontId="27" fillId="0" borderId="19" xfId="0" applyNumberFormat="1" applyFont="1" applyFill="1" applyBorder="1" applyAlignment="1">
      <alignment horizontal="center" vertical="center" wrapText="1"/>
    </xf>
    <xf numFmtId="164" fontId="27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4" xfId="55" applyFont="1" applyFill="1" applyBorder="1" applyAlignment="1" applyProtection="1">
      <alignment horizontal="center" vertical="center" textRotation="90" wrapText="1"/>
      <protection locked="0"/>
    </xf>
    <xf numFmtId="3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8" xfId="59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 applyProtection="1">
      <alignment horizontal="center" vertical="center" wrapText="1"/>
      <protection locked="0"/>
    </xf>
    <xf numFmtId="0" fontId="22" fillId="0" borderId="36" xfId="0" applyFont="1" applyFill="1" applyBorder="1" applyAlignment="1" applyProtection="1">
      <alignment horizontal="center" vertical="center" wrapText="1"/>
      <protection locked="0"/>
    </xf>
    <xf numFmtId="0" fontId="22" fillId="0" borderId="55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164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37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164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6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 applyProtection="1">
      <alignment horizontal="center" vertical="center" wrapText="1"/>
      <protection locked="0"/>
    </xf>
    <xf numFmtId="164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3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4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4" xfId="0" applyNumberFormat="1" applyFont="1" applyFill="1" applyBorder="1" applyAlignment="1" applyProtection="1">
      <alignment horizontal="center" vertical="center" wrapText="1"/>
      <protection/>
    </xf>
    <xf numFmtId="3" fontId="19" fillId="0" borderId="23" xfId="59" applyNumberFormat="1" applyFont="1" applyFill="1" applyBorder="1" applyAlignment="1" applyProtection="1">
      <alignment horizontal="center" vertical="center" wrapText="1"/>
      <protection/>
    </xf>
    <xf numFmtId="3" fontId="19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>
      <alignment horizontal="left" vertical="center" wrapText="1"/>
    </xf>
    <xf numFmtId="1" fontId="27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2" xfId="59" applyFont="1" applyFill="1" applyBorder="1" applyAlignment="1">
      <alignment horizontal="center" vertical="center" wrapText="1"/>
      <protection/>
    </xf>
    <xf numFmtId="0" fontId="19" fillId="0" borderId="40" xfId="55" applyFont="1" applyFill="1" applyBorder="1" applyAlignment="1" applyProtection="1">
      <alignment horizontal="center" vertical="center" textRotation="90" wrapText="1"/>
      <protection locked="0"/>
    </xf>
    <xf numFmtId="1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1" xfId="59" applyNumberFormat="1" applyFont="1" applyFill="1" applyBorder="1" applyAlignment="1" applyProtection="1">
      <alignment horizontal="center" vertical="center" wrapText="1"/>
      <protection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63" xfId="59" applyNumberFormat="1" applyFont="1" applyFill="1" applyBorder="1" applyAlignment="1" applyProtection="1">
      <alignment horizontal="right" vertical="center" wrapText="1"/>
      <protection/>
    </xf>
    <xf numFmtId="165" fontId="27" fillId="0" borderId="58" xfId="0" applyNumberFormat="1" applyFont="1" applyFill="1" applyBorder="1" applyAlignment="1" applyProtection="1">
      <alignment horizontal="right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62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63" xfId="58" applyNumberFormat="1" applyFont="1" applyFill="1" applyBorder="1" applyAlignment="1" applyProtection="1">
      <alignment horizontal="right" vertical="center" wrapText="1"/>
      <protection hidden="1"/>
    </xf>
    <xf numFmtId="165" fontId="27" fillId="0" borderId="58" xfId="59" applyNumberFormat="1" applyFont="1" applyFill="1" applyBorder="1" applyAlignment="1" applyProtection="1">
      <alignment horizontal="right" vertical="center" wrapText="1"/>
      <protection/>
    </xf>
    <xf numFmtId="0" fontId="22" fillId="0" borderId="58" xfId="59" applyFont="1" applyFill="1" applyBorder="1" applyAlignment="1" applyProtection="1">
      <alignment horizontal="right" vertical="center" wrapText="1"/>
      <protection locked="0"/>
    </xf>
    <xf numFmtId="0" fontId="22" fillId="0" borderId="13" xfId="59" applyFont="1" applyFill="1" applyBorder="1" applyAlignment="1" applyProtection="1">
      <alignment horizontal="right" vertical="center" wrapText="1"/>
      <protection hidden="1"/>
    </xf>
    <xf numFmtId="164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4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6" xfId="59" applyFont="1" applyFill="1" applyBorder="1" applyAlignment="1" applyProtection="1">
      <alignment horizontal="right" vertical="center" wrapText="1"/>
      <protection locked="0"/>
    </xf>
    <xf numFmtId="164" fontId="19" fillId="0" borderId="37" xfId="59" applyNumberFormat="1" applyFont="1" applyFill="1" applyBorder="1" applyAlignment="1" applyProtection="1">
      <alignment horizontal="center" vertical="center" wrapText="1"/>
      <protection/>
    </xf>
    <xf numFmtId="1" fontId="27" fillId="0" borderId="37" xfId="59" applyNumberFormat="1" applyFont="1" applyFill="1" applyBorder="1" applyAlignment="1" applyProtection="1">
      <alignment horizontal="center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56" xfId="0" applyFont="1" applyFill="1" applyBorder="1" applyAlignment="1" applyProtection="1">
      <alignment horizontal="center" vertical="center" wrapText="1"/>
      <protection/>
    </xf>
    <xf numFmtId="0" fontId="27" fillId="0" borderId="55" xfId="0" applyFont="1" applyFill="1" applyBorder="1" applyAlignment="1">
      <alignment horizontal="center" vertical="center" wrapText="1"/>
    </xf>
    <xf numFmtId="164" fontId="19" fillId="0" borderId="41" xfId="0" applyNumberFormat="1" applyFont="1" applyFill="1" applyBorder="1" applyAlignment="1" applyProtection="1">
      <alignment horizontal="center" vertical="center" wrapText="1"/>
      <protection/>
    </xf>
    <xf numFmtId="1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36" xfId="0" applyNumberFormat="1" applyFont="1" applyFill="1" applyBorder="1" applyAlignment="1">
      <alignment horizontal="center" vertical="center" wrapText="1"/>
    </xf>
    <xf numFmtId="0" fontId="27" fillId="0" borderId="64" xfId="59" applyFont="1" applyFill="1" applyBorder="1" applyAlignment="1" applyProtection="1">
      <alignment horizontal="center"/>
      <protection/>
    </xf>
    <xf numFmtId="0" fontId="22" fillId="0" borderId="65" xfId="59" applyFont="1" applyFill="1" applyBorder="1">
      <alignment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62" xfId="59" applyNumberFormat="1" applyFont="1" applyFill="1" applyBorder="1" applyAlignment="1" applyProtection="1">
      <alignment horizontal="right" vertical="center" wrapText="1"/>
      <protection/>
    </xf>
    <xf numFmtId="0" fontId="19" fillId="0" borderId="13" xfId="59" applyFont="1" applyFill="1" applyBorder="1" applyAlignment="1" applyProtection="1">
      <alignment horizontal="right" vertical="center" wrapText="1"/>
      <protection hidden="1"/>
    </xf>
    <xf numFmtId="0" fontId="19" fillId="0" borderId="66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7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68" xfId="59" applyFont="1" applyFill="1" applyBorder="1" applyAlignment="1" applyProtection="1">
      <alignment horizontal="right" vertical="center" wrapText="1"/>
      <protection locked="0"/>
    </xf>
    <xf numFmtId="0" fontId="22" fillId="0" borderId="69" xfId="59" applyFont="1" applyFill="1" applyBorder="1" applyAlignment="1" applyProtection="1">
      <alignment horizontal="right" vertical="center" wrapText="1"/>
      <protection locked="0"/>
    </xf>
    <xf numFmtId="164" fontId="27" fillId="0" borderId="37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23" fillId="0" borderId="14" xfId="62" applyFont="1" applyFill="1" applyBorder="1" applyAlignment="1" applyProtection="1">
      <alignment vertical="center"/>
      <protection locked="0"/>
    </xf>
    <xf numFmtId="0" fontId="23" fillId="0" borderId="55" xfId="62" applyNumberFormat="1" applyFont="1" applyFill="1" applyBorder="1" applyAlignment="1" applyProtection="1">
      <alignment horizontal="center" vertical="center"/>
      <protection locked="0"/>
    </xf>
    <xf numFmtId="0" fontId="23" fillId="0" borderId="18" xfId="62" applyNumberFormat="1" applyFont="1" applyFill="1" applyBorder="1" applyAlignment="1" applyProtection="1">
      <alignment horizontal="center" vertical="center"/>
      <protection locked="0"/>
    </xf>
    <xf numFmtId="1" fontId="23" fillId="0" borderId="19" xfId="62" applyNumberFormat="1" applyFont="1" applyFill="1" applyBorder="1" applyAlignment="1" applyProtection="1">
      <alignment horizontal="center" vertical="center"/>
      <protection locked="0"/>
    </xf>
    <xf numFmtId="1" fontId="23" fillId="0" borderId="35" xfId="62" applyNumberFormat="1" applyFont="1" applyFill="1" applyBorder="1" applyAlignment="1" applyProtection="1">
      <alignment horizontal="right" vertical="center"/>
      <protection locked="0"/>
    </xf>
    <xf numFmtId="1" fontId="23" fillId="0" borderId="18" xfId="62" applyNumberFormat="1" applyFont="1" applyFill="1" applyBorder="1" applyAlignment="1" applyProtection="1">
      <alignment horizontal="right" vertical="center"/>
      <protection locked="0"/>
    </xf>
    <xf numFmtId="1" fontId="23" fillId="0" borderId="36" xfId="62" applyNumberFormat="1" applyFont="1" applyFill="1" applyBorder="1" applyAlignment="1" applyProtection="1">
      <alignment horizontal="right" vertical="center"/>
      <protection locked="0"/>
    </xf>
    <xf numFmtId="0" fontId="23" fillId="0" borderId="77" xfId="0" applyFont="1" applyBorder="1" applyAlignment="1">
      <alignment/>
    </xf>
    <xf numFmtId="0" fontId="23" fillId="0" borderId="78" xfId="0" applyFont="1" applyBorder="1" applyAlignment="1">
      <alignment/>
    </xf>
    <xf numFmtId="0" fontId="23" fillId="0" borderId="79" xfId="0" applyFont="1" applyBorder="1" applyAlignment="1">
      <alignment/>
    </xf>
    <xf numFmtId="0" fontId="23" fillId="0" borderId="28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2" xfId="62" applyNumberFormat="1" applyFont="1" applyFill="1" applyBorder="1" applyAlignment="1" applyProtection="1">
      <alignment horizontal="center" vertical="center"/>
      <protection locked="0"/>
    </xf>
    <xf numFmtId="3" fontId="23" fillId="0" borderId="29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37" xfId="62" applyNumberFormat="1" applyFont="1" applyFill="1" applyBorder="1" applyAlignment="1" applyProtection="1">
      <alignment horizontal="right" vertical="center"/>
      <protection locked="0"/>
    </xf>
    <xf numFmtId="3" fontId="23" fillId="0" borderId="80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164" fontId="23" fillId="0" borderId="81" xfId="0" applyNumberFormat="1" applyFont="1" applyBorder="1" applyAlignment="1">
      <alignment horizontal="center" vertical="center"/>
    </xf>
    <xf numFmtId="0" fontId="23" fillId="24" borderId="28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2" xfId="62" applyNumberFormat="1" applyFont="1" applyFill="1" applyBorder="1" applyAlignment="1" applyProtection="1">
      <alignment horizontal="center" vertical="center"/>
      <protection locked="0"/>
    </xf>
    <xf numFmtId="3" fontId="23" fillId="24" borderId="29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82" xfId="0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0" fillId="0" borderId="70" xfId="0" applyNumberFormat="1" applyFont="1" applyFill="1" applyBorder="1" applyAlignment="1" applyProtection="1">
      <alignment horizontal="center" vertical="center"/>
      <protection locked="0"/>
    </xf>
    <xf numFmtId="1" fontId="20" fillId="0" borderId="71" xfId="0" applyNumberFormat="1" applyFont="1" applyFill="1" applyBorder="1" applyAlignment="1" applyProtection="1">
      <alignment horizontal="center" vertical="center"/>
      <protection locked="0"/>
    </xf>
    <xf numFmtId="164" fontId="20" fillId="0" borderId="73" xfId="0" applyNumberFormat="1" applyFont="1" applyFill="1" applyBorder="1" applyAlignment="1" applyProtection="1">
      <alignment horizontal="center" vertical="center"/>
      <protection locked="0"/>
    </xf>
    <xf numFmtId="3" fontId="20" fillId="0" borderId="83" xfId="0" applyNumberFormat="1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164" fontId="20" fillId="0" borderId="8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5" fillId="0" borderId="41" xfId="57" applyNumberFormat="1" applyFont="1" applyFill="1" applyBorder="1" applyAlignment="1">
      <alignment horizontal="center" vertical="center"/>
      <protection/>
    </xf>
    <xf numFmtId="0" fontId="25" fillId="0" borderId="21" xfId="60" applyFont="1" applyFill="1" applyBorder="1" applyAlignment="1" applyProtection="1">
      <alignment horizontal="center" vertical="center"/>
      <protection locked="0"/>
    </xf>
    <xf numFmtId="0" fontId="25" fillId="0" borderId="41" xfId="60" applyFont="1" applyFill="1" applyBorder="1" applyAlignment="1" applyProtection="1">
      <alignment horizontal="center" vertical="center"/>
      <protection locked="0"/>
    </xf>
    <xf numFmtId="0" fontId="25" fillId="0" borderId="24" xfId="60" applyFont="1" applyFill="1" applyBorder="1" applyAlignment="1" applyProtection="1">
      <alignment horizontal="center" vertical="center"/>
      <protection locked="0"/>
    </xf>
    <xf numFmtId="0" fontId="25" fillId="0" borderId="43" xfId="60" applyFont="1" applyFill="1" applyBorder="1" applyAlignment="1" applyProtection="1">
      <alignment horizontal="center" vertical="center"/>
      <protection locked="0"/>
    </xf>
    <xf numFmtId="1" fontId="25" fillId="0" borderId="35" xfId="57" applyNumberFormat="1" applyFont="1" applyFill="1" applyBorder="1" applyAlignment="1">
      <alignment horizontal="center"/>
      <protection/>
    </xf>
    <xf numFmtId="1" fontId="25" fillId="0" borderId="36" xfId="57" applyNumberFormat="1" applyFont="1" applyFill="1" applyBorder="1" applyAlignment="1">
      <alignment horizontal="center"/>
      <protection/>
    </xf>
    <xf numFmtId="164" fontId="25" fillId="0" borderId="35" xfId="57" applyNumberFormat="1" applyFont="1" applyFill="1" applyBorder="1" applyAlignment="1">
      <alignment horizontal="center"/>
      <protection/>
    </xf>
    <xf numFmtId="164" fontId="25" fillId="0" borderId="36" xfId="57" applyNumberFormat="1" applyFont="1" applyFill="1" applyBorder="1" applyAlignment="1">
      <alignment horizontal="center"/>
      <protection/>
    </xf>
    <xf numFmtId="164" fontId="25" fillId="0" borderId="19" xfId="57" applyNumberFormat="1" applyFont="1" applyFill="1" applyBorder="1" applyAlignment="1">
      <alignment horizontal="center"/>
      <protection/>
    </xf>
    <xf numFmtId="164" fontId="25" fillId="0" borderId="35" xfId="60" applyNumberFormat="1" applyFont="1" applyFill="1" applyBorder="1" applyAlignment="1" applyProtection="1">
      <alignment horizontal="center" vertical="center"/>
      <protection locked="0"/>
    </xf>
    <xf numFmtId="164" fontId="25" fillId="0" borderId="36" xfId="60" applyNumberFormat="1" applyFont="1" applyFill="1" applyBorder="1" applyAlignment="1" applyProtection="1">
      <alignment horizontal="center" vertical="center"/>
      <protection locked="0"/>
    </xf>
    <xf numFmtId="164" fontId="25" fillId="0" borderId="55" xfId="60" applyNumberFormat="1" applyFont="1" applyFill="1" applyBorder="1" applyAlignment="1" applyProtection="1">
      <alignment horizontal="center"/>
      <protection locked="0"/>
    </xf>
    <xf numFmtId="0" fontId="25" fillId="0" borderId="12" xfId="57" applyFont="1" applyFill="1" applyBorder="1" applyAlignment="1">
      <alignment vertical="top" wrapText="1"/>
      <protection/>
    </xf>
    <xf numFmtId="1" fontId="25" fillId="0" borderId="29" xfId="57" applyNumberFormat="1" applyFont="1" applyFill="1" applyBorder="1" applyAlignment="1">
      <alignment horizontal="center"/>
      <protection/>
    </xf>
    <xf numFmtId="1" fontId="25" fillId="0" borderId="37" xfId="57" applyNumberFormat="1" applyFont="1" applyFill="1" applyBorder="1" applyAlignment="1">
      <alignment horizontal="center"/>
      <protection/>
    </xf>
    <xf numFmtId="164" fontId="25" fillId="0" borderId="29" xfId="57" applyNumberFormat="1" applyFont="1" applyFill="1" applyBorder="1" applyAlignment="1">
      <alignment horizontal="center"/>
      <protection/>
    </xf>
    <xf numFmtId="164" fontId="25" fillId="0" borderId="37" xfId="57" applyNumberFormat="1" applyFont="1" applyFill="1" applyBorder="1" applyAlignment="1">
      <alignment horizontal="center"/>
      <protection/>
    </xf>
    <xf numFmtId="164" fontId="25" fillId="0" borderId="12" xfId="57" applyNumberFormat="1" applyFont="1" applyFill="1" applyBorder="1" applyAlignment="1">
      <alignment horizontal="center"/>
      <protection/>
    </xf>
    <xf numFmtId="164" fontId="25" fillId="0" borderId="29" xfId="60" applyNumberFormat="1" applyFont="1" applyFill="1" applyBorder="1" applyAlignment="1" applyProtection="1">
      <alignment horizontal="center" vertical="center"/>
      <protection locked="0"/>
    </xf>
    <xf numFmtId="164" fontId="25" fillId="0" borderId="37" xfId="60" applyNumberFormat="1" applyFont="1" applyFill="1" applyBorder="1" applyAlignment="1" applyProtection="1">
      <alignment horizontal="center" vertical="center"/>
      <protection locked="0"/>
    </xf>
    <xf numFmtId="164" fontId="25" fillId="0" borderId="28" xfId="60" applyNumberFormat="1" applyFont="1" applyFill="1" applyBorder="1" applyAlignment="1" applyProtection="1">
      <alignment horizontal="center"/>
      <protection locked="0"/>
    </xf>
    <xf numFmtId="0" fontId="25" fillId="0" borderId="17" xfId="57" applyFont="1" applyFill="1" applyBorder="1" applyAlignment="1">
      <alignment vertical="top" wrapText="1"/>
      <protection/>
    </xf>
    <xf numFmtId="0" fontId="25" fillId="0" borderId="38" xfId="57" applyFont="1" applyFill="1" applyBorder="1" applyAlignment="1">
      <alignment horizontal="center"/>
      <protection/>
    </xf>
    <xf numFmtId="0" fontId="25" fillId="0" borderId="39" xfId="57" applyFont="1" applyFill="1" applyBorder="1" applyAlignment="1">
      <alignment horizontal="center"/>
      <protection/>
    </xf>
    <xf numFmtId="164" fontId="25" fillId="0" borderId="38" xfId="57" applyNumberFormat="1" applyFont="1" applyFill="1" applyBorder="1" applyAlignment="1">
      <alignment horizontal="center"/>
      <protection/>
    </xf>
    <xf numFmtId="164" fontId="25" fillId="0" borderId="39" xfId="57" applyNumberFormat="1" applyFont="1" applyFill="1" applyBorder="1" applyAlignment="1">
      <alignment horizontal="center"/>
      <protection/>
    </xf>
    <xf numFmtId="164" fontId="25" fillId="0" borderId="17" xfId="57" applyNumberFormat="1" applyFont="1" applyFill="1" applyBorder="1" applyAlignment="1">
      <alignment horizontal="center"/>
      <protection/>
    </xf>
    <xf numFmtId="164" fontId="25" fillId="0" borderId="38" xfId="60" applyNumberFormat="1" applyFont="1" applyFill="1" applyBorder="1" applyAlignment="1" applyProtection="1">
      <alignment horizontal="center" vertical="center"/>
      <protection locked="0"/>
    </xf>
    <xf numFmtId="164" fontId="25" fillId="0" borderId="39" xfId="60" applyNumberFormat="1" applyFont="1" applyFill="1" applyBorder="1" applyAlignment="1" applyProtection="1">
      <alignment horizontal="center" vertical="center"/>
      <protection locked="0"/>
    </xf>
    <xf numFmtId="164" fontId="25" fillId="0" borderId="38" xfId="60" applyNumberFormat="1" applyFont="1" applyFill="1" applyBorder="1" applyAlignment="1" applyProtection="1">
      <alignment horizontal="center"/>
      <protection/>
    </xf>
    <xf numFmtId="164" fontId="25" fillId="0" borderId="39" xfId="60" applyNumberFormat="1" applyFont="1" applyFill="1" applyBorder="1" applyAlignment="1" applyProtection="1">
      <alignment horizontal="center"/>
      <protection/>
    </xf>
    <xf numFmtId="164" fontId="25" fillId="0" borderId="56" xfId="60" applyNumberFormat="1" applyFont="1" applyFill="1" applyBorder="1" applyAlignment="1" applyProtection="1">
      <alignment horizontal="center"/>
      <protection locked="0"/>
    </xf>
    <xf numFmtId="0" fontId="34" fillId="0" borderId="86" xfId="57" applyFont="1" applyFill="1" applyBorder="1" applyAlignment="1">
      <alignment horizontal="center" vertical="top" wrapText="1"/>
      <protection/>
    </xf>
    <xf numFmtId="1" fontId="35" fillId="0" borderId="21" xfId="57" applyNumberFormat="1" applyFont="1" applyFill="1" applyBorder="1" applyAlignment="1">
      <alignment horizontal="center"/>
      <protection/>
    </xf>
    <xf numFmtId="1" fontId="35" fillId="0" borderId="41" xfId="57" applyNumberFormat="1" applyFont="1" applyFill="1" applyBorder="1" applyAlignment="1">
      <alignment horizontal="center"/>
      <protection/>
    </xf>
    <xf numFmtId="164" fontId="35" fillId="0" borderId="21" xfId="57" applyNumberFormat="1" applyFont="1" applyFill="1" applyBorder="1" applyAlignment="1">
      <alignment horizontal="center"/>
      <protection/>
    </xf>
    <xf numFmtId="164" fontId="35" fillId="0" borderId="41" xfId="57" applyNumberFormat="1" applyFont="1" applyFill="1" applyBorder="1" applyAlignment="1">
      <alignment horizontal="center"/>
      <protection/>
    </xf>
    <xf numFmtId="164" fontId="35" fillId="0" borderId="24" xfId="57" applyNumberFormat="1" applyFont="1" applyFill="1" applyBorder="1" applyAlignment="1">
      <alignment horizontal="center"/>
      <protection/>
    </xf>
    <xf numFmtId="164" fontId="35" fillId="0" borderId="21" xfId="60" applyNumberFormat="1" applyFont="1" applyFill="1" applyBorder="1" applyAlignment="1" applyProtection="1">
      <alignment horizontal="center" vertical="center"/>
      <protection locked="0"/>
    </xf>
    <xf numFmtId="164" fontId="35" fillId="0" borderId="41" xfId="60" applyNumberFormat="1" applyFont="1" applyFill="1" applyBorder="1" applyAlignment="1" applyProtection="1">
      <alignment horizontal="center" vertical="center"/>
      <protection locked="0"/>
    </xf>
    <xf numFmtId="164" fontId="35" fillId="0" borderId="43" xfId="57" applyNumberFormat="1" applyFont="1" applyFill="1" applyBorder="1" applyAlignment="1">
      <alignment horizontal="center"/>
      <protection/>
    </xf>
    <xf numFmtId="164" fontId="22" fillId="0" borderId="37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37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87" xfId="59" applyFont="1" applyFill="1" applyBorder="1" applyAlignment="1" applyProtection="1">
      <alignment horizontal="left" vertical="center" wrapText="1"/>
      <protection locked="0"/>
    </xf>
    <xf numFmtId="0" fontId="22" fillId="0" borderId="29" xfId="59" applyFont="1" applyFill="1" applyBorder="1" applyAlignment="1" applyProtection="1">
      <alignment horizontal="left" vertical="center" wrapText="1"/>
      <protection locked="0"/>
    </xf>
    <xf numFmtId="0" fontId="22" fillId="0" borderId="38" xfId="59" applyFont="1" applyFill="1" applyBorder="1" applyAlignment="1" applyProtection="1">
      <alignment horizontal="left" vertical="center" wrapText="1"/>
      <protection locked="0"/>
    </xf>
    <xf numFmtId="0" fontId="27" fillId="0" borderId="35" xfId="59" applyFont="1" applyFill="1" applyBorder="1" applyAlignment="1" applyProtection="1">
      <alignment horizontal="left" vertical="center" wrapText="1"/>
      <protection locked="0"/>
    </xf>
    <xf numFmtId="0" fontId="27" fillId="0" borderId="88" xfId="0" applyFont="1" applyFill="1" applyBorder="1" applyAlignment="1">
      <alignment horizontal="center" vertical="center" wrapText="1"/>
    </xf>
    <xf numFmtId="0" fontId="27" fillId="0" borderId="89" xfId="0" applyFont="1" applyFill="1" applyBorder="1" applyAlignment="1">
      <alignment horizontal="center" vertical="center" wrapText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55" xfId="59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0" fontId="19" fillId="0" borderId="28" xfId="59" applyFont="1" applyFill="1" applyBorder="1" applyAlignment="1" applyProtection="1">
      <alignment horizontal="center" vertical="center" wrapText="1"/>
      <protection/>
    </xf>
    <xf numFmtId="165" fontId="19" fillId="0" borderId="63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90" xfId="0" applyFont="1" applyFill="1" applyBorder="1" applyAlignment="1" applyProtection="1">
      <alignment horizontal="center" vertical="center" wrapText="1"/>
      <protection locked="0"/>
    </xf>
    <xf numFmtId="0" fontId="19" fillId="0" borderId="9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2" xfId="55" applyFont="1" applyFill="1" applyBorder="1" applyAlignment="1" applyProtection="1">
      <alignment horizontal="center" vertical="center" textRotation="90" wrapText="1"/>
      <protection locked="0"/>
    </xf>
    <xf numFmtId="164" fontId="27" fillId="0" borderId="93" xfId="0" applyNumberFormat="1" applyFont="1" applyFill="1" applyBorder="1" applyAlignment="1">
      <alignment horizontal="center" vertical="center" wrapText="1"/>
    </xf>
    <xf numFmtId="164" fontId="27" fillId="0" borderId="58" xfId="59" applyNumberFormat="1" applyFont="1" applyFill="1" applyBorder="1" applyAlignment="1" applyProtection="1">
      <alignment horizontal="right" vertical="center" wrapText="1"/>
      <protection/>
    </xf>
    <xf numFmtId="164" fontId="25" fillId="0" borderId="36" xfId="60" applyNumberFormat="1" applyFont="1" applyFill="1" applyBorder="1" applyAlignment="1" applyProtection="1">
      <alignment horizontal="center"/>
      <protection locked="0"/>
    </xf>
    <xf numFmtId="164" fontId="25" fillId="0" borderId="37" xfId="60" applyNumberFormat="1" applyFont="1" applyFill="1" applyBorder="1" applyAlignment="1" applyProtection="1">
      <alignment horizontal="center"/>
      <protection locked="0"/>
    </xf>
    <xf numFmtId="164" fontId="25" fillId="0" borderId="39" xfId="60" applyNumberFormat="1" applyFont="1" applyFill="1" applyBorder="1" applyAlignment="1" applyProtection="1">
      <alignment horizontal="center"/>
      <protection locked="0"/>
    </xf>
    <xf numFmtId="164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94" xfId="58" applyNumberFormat="1" applyFont="1" applyFill="1" applyBorder="1" applyAlignment="1" applyProtection="1">
      <alignment horizontal="right" vertical="center" wrapText="1"/>
      <protection hidden="1"/>
    </xf>
    <xf numFmtId="164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95" xfId="58" applyNumberFormat="1" applyFont="1" applyFill="1" applyBorder="1" applyAlignment="1" applyProtection="1">
      <alignment horizontal="right" vertical="center" wrapText="1"/>
      <protection hidden="1"/>
    </xf>
    <xf numFmtId="0" fontId="27" fillId="0" borderId="83" xfId="59" applyFont="1" applyFill="1" applyBorder="1" applyAlignment="1" applyProtection="1">
      <alignment horizontal="right"/>
      <protection/>
    </xf>
    <xf numFmtId="0" fontId="27" fillId="0" borderId="84" xfId="59" applyFont="1" applyFill="1" applyBorder="1" applyAlignment="1" applyProtection="1">
      <alignment horizontal="right"/>
      <protection/>
    </xf>
    <xf numFmtId="164" fontId="27" fillId="0" borderId="84" xfId="59" applyNumberFormat="1" applyFont="1" applyFill="1" applyBorder="1" applyAlignment="1" applyProtection="1">
      <alignment horizontal="right"/>
      <protection/>
    </xf>
    <xf numFmtId="164" fontId="27" fillId="0" borderId="85" xfId="59" applyNumberFormat="1" applyFont="1" applyFill="1" applyBorder="1" applyAlignment="1" applyProtection="1">
      <alignment horizontal="right"/>
      <protection/>
    </xf>
    <xf numFmtId="164" fontId="27" fillId="0" borderId="18" xfId="59" applyNumberFormat="1" applyFont="1" applyFill="1" applyBorder="1" applyAlignment="1" applyProtection="1">
      <alignment horizontal="right" vertical="center" wrapText="1"/>
      <protection/>
    </xf>
    <xf numFmtId="3" fontId="22" fillId="0" borderId="10" xfId="59" applyNumberFormat="1" applyFont="1" applyFill="1" applyBorder="1" applyAlignment="1" applyProtection="1">
      <alignment horizontal="center" vertical="center" wrapText="1"/>
      <protection locked="0"/>
    </xf>
    <xf numFmtId="164" fontId="22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96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19" fillId="0" borderId="98" xfId="59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87" xfId="59" applyFont="1" applyFill="1" applyBorder="1" applyAlignment="1" applyProtection="1">
      <alignment horizontal="center" vertical="center" wrapText="1"/>
      <protection locked="0"/>
    </xf>
    <xf numFmtId="0" fontId="19" fillId="0" borderId="70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21" xfId="59" applyFont="1" applyFill="1" applyBorder="1" applyAlignment="1" applyProtection="1">
      <alignment horizontal="center" vertical="center" wrapText="1"/>
      <protection locked="0"/>
    </xf>
    <xf numFmtId="0" fontId="19" fillId="0" borderId="22" xfId="59" applyFont="1" applyFill="1" applyBorder="1" applyAlignment="1" applyProtection="1">
      <alignment horizontal="center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 locked="0"/>
    </xf>
    <xf numFmtId="0" fontId="19" fillId="0" borderId="13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80" xfId="0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0" fontId="19" fillId="0" borderId="81" xfId="0" applyFont="1" applyFill="1" applyBorder="1" applyAlignment="1" applyProtection="1">
      <alignment horizontal="center" vertical="center" wrapText="1"/>
      <protection locked="0"/>
    </xf>
    <xf numFmtId="0" fontId="19" fillId="0" borderId="109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110" xfId="0" applyFont="1" applyFill="1" applyBorder="1" applyAlignment="1" applyProtection="1">
      <alignment horizontal="center" vertical="center" wrapText="1"/>
      <protection locked="0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9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Alignment="1">
      <alignment wrapText="1"/>
    </xf>
    <xf numFmtId="0" fontId="19" fillId="0" borderId="111" xfId="59" applyFont="1" applyFill="1" applyBorder="1" applyAlignment="1" applyProtection="1">
      <alignment horizontal="center" vertical="center" wrapText="1"/>
      <protection locked="0"/>
    </xf>
    <xf numFmtId="0" fontId="19" fillId="0" borderId="64" xfId="59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0" fontId="19" fillId="0" borderId="40" xfId="0" applyFont="1" applyFill="1" applyBorder="1" applyAlignment="1" applyProtection="1">
      <alignment horizontal="center" vertical="center" wrapText="1"/>
      <protection locked="0"/>
    </xf>
    <xf numFmtId="0" fontId="19" fillId="0" borderId="112" xfId="0" applyFont="1" applyFill="1" applyBorder="1" applyAlignment="1" applyProtection="1">
      <alignment horizontal="center" vertical="center" wrapText="1"/>
      <protection locked="0"/>
    </xf>
    <xf numFmtId="0" fontId="19" fillId="0" borderId="113" xfId="0" applyFont="1" applyFill="1" applyBorder="1" applyAlignment="1" applyProtection="1">
      <alignment horizontal="center" vertical="center" wrapText="1"/>
      <protection locked="0"/>
    </xf>
    <xf numFmtId="0" fontId="19" fillId="0" borderId="114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77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15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87" xfId="0" applyFont="1" applyFill="1" applyBorder="1" applyAlignment="1" applyProtection="1">
      <alignment horizontal="center" vertical="center" wrapText="1"/>
      <protection locked="0"/>
    </xf>
    <xf numFmtId="0" fontId="20" fillId="0" borderId="116" xfId="0" applyFont="1" applyFill="1" applyBorder="1" applyAlignment="1" applyProtection="1">
      <alignment horizontal="center" vertical="center" wrapText="1"/>
      <protection locked="0"/>
    </xf>
    <xf numFmtId="0" fontId="20" fillId="0" borderId="117" xfId="0" applyFont="1" applyFill="1" applyBorder="1" applyAlignment="1" applyProtection="1">
      <alignment horizontal="center" vertical="center" wrapText="1"/>
      <protection locked="0"/>
    </xf>
    <xf numFmtId="0" fontId="19" fillId="0" borderId="115" xfId="59" applyFont="1" applyFill="1" applyBorder="1" applyAlignment="1">
      <alignment horizontal="center" vertical="center" wrapText="1"/>
      <protection/>
    </xf>
    <xf numFmtId="0" fontId="19" fillId="0" borderId="82" xfId="59" applyFont="1" applyFill="1" applyBorder="1" applyAlignment="1">
      <alignment horizontal="center" vertical="center" wrapText="1"/>
      <protection/>
    </xf>
    <xf numFmtId="0" fontId="19" fillId="0" borderId="100" xfId="59" applyFont="1" applyFill="1" applyBorder="1" applyAlignment="1">
      <alignment horizontal="center" vertical="center" wrapText="1"/>
      <protection/>
    </xf>
    <xf numFmtId="0" fontId="19" fillId="0" borderId="101" xfId="59" applyFont="1" applyFill="1" applyBorder="1" applyAlignment="1">
      <alignment horizontal="center" vertical="center" wrapText="1"/>
      <protection/>
    </xf>
    <xf numFmtId="0" fontId="19" fillId="0" borderId="118" xfId="59" applyFont="1" applyFill="1" applyBorder="1" applyAlignment="1">
      <alignment horizontal="center" vertical="center" wrapText="1"/>
      <protection/>
    </xf>
    <xf numFmtId="0" fontId="19" fillId="0" borderId="100" xfId="59" applyFont="1" applyFill="1" applyBorder="1" applyAlignment="1">
      <alignment horizontal="center" vertical="center"/>
      <protection/>
    </xf>
    <xf numFmtId="0" fontId="19" fillId="0" borderId="101" xfId="59" applyFont="1" applyFill="1" applyBorder="1" applyAlignment="1">
      <alignment horizontal="center" vertical="center"/>
      <protection/>
    </xf>
    <xf numFmtId="0" fontId="19" fillId="0" borderId="118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21" xfId="59" applyFont="1" applyFill="1" applyBorder="1" applyAlignment="1">
      <alignment horizontal="center" vertical="center"/>
      <protection/>
    </xf>
    <xf numFmtId="0" fontId="19" fillId="0" borderId="22" xfId="59" applyFont="1" applyFill="1" applyBorder="1" applyAlignment="1">
      <alignment horizontal="center" vertical="center"/>
      <protection/>
    </xf>
    <xf numFmtId="0" fontId="19" fillId="0" borderId="41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6" fillId="0" borderId="0" xfId="0" applyFont="1" applyAlignment="1">
      <alignment vertical="justify"/>
    </xf>
    <xf numFmtId="0" fontId="25" fillId="0" borderId="87" xfId="61" applyFont="1" applyFill="1" applyBorder="1" applyAlignment="1" applyProtection="1">
      <alignment horizontal="center"/>
      <protection locked="0"/>
    </xf>
    <xf numFmtId="0" fontId="25" fillId="0" borderId="116" xfId="61" applyFont="1" applyFill="1" applyBorder="1" applyAlignment="1" applyProtection="1">
      <alignment horizontal="center"/>
      <protection locked="0"/>
    </xf>
    <xf numFmtId="0" fontId="25" fillId="0" borderId="117" xfId="61" applyFont="1" applyFill="1" applyBorder="1" applyAlignment="1" applyProtection="1">
      <alignment horizontal="center"/>
      <protection locked="0"/>
    </xf>
    <xf numFmtId="0" fontId="25" fillId="0" borderId="15" xfId="60" applyFont="1" applyFill="1" applyBorder="1" applyAlignment="1" applyProtection="1">
      <alignment horizontal="center"/>
      <protection locked="0"/>
    </xf>
    <xf numFmtId="0" fontId="25" fillId="0" borderId="39" xfId="60" applyFont="1" applyFill="1" applyBorder="1" applyAlignment="1" applyProtection="1">
      <alignment horizontal="center"/>
      <protection locked="0"/>
    </xf>
    <xf numFmtId="0" fontId="25" fillId="0" borderId="119" xfId="60" applyFont="1" applyFill="1" applyBorder="1" applyAlignment="1" applyProtection="1">
      <alignment horizontal="center"/>
      <protection locked="0"/>
    </xf>
    <xf numFmtId="0" fontId="25" fillId="0" borderId="120" xfId="60" applyFont="1" applyFill="1" applyBorder="1" applyAlignment="1" applyProtection="1">
      <alignment horizontal="center"/>
      <protection locked="0"/>
    </xf>
    <xf numFmtId="0" fontId="25" fillId="0" borderId="119" xfId="57" applyFont="1" applyFill="1" applyBorder="1" applyAlignment="1">
      <alignment horizontal="center"/>
      <protection/>
    </xf>
    <xf numFmtId="0" fontId="25" fillId="0" borderId="120" xfId="57" applyFont="1" applyFill="1" applyBorder="1" applyAlignment="1">
      <alignment horizontal="center"/>
      <protection/>
    </xf>
    <xf numFmtId="0" fontId="25" fillId="0" borderId="121" xfId="57" applyFont="1" applyFill="1" applyBorder="1" applyAlignment="1">
      <alignment horizontal="center"/>
      <protection/>
    </xf>
    <xf numFmtId="0" fontId="25" fillId="0" borderId="38" xfId="60" applyFont="1" applyFill="1" applyBorder="1" applyAlignment="1" applyProtection="1">
      <alignment horizontal="center" vertical="center"/>
      <protection locked="0"/>
    </xf>
    <xf numFmtId="0" fontId="25" fillId="0" borderId="39" xfId="60" applyFont="1" applyFill="1" applyBorder="1" applyAlignment="1" applyProtection="1">
      <alignment horizontal="center" vertical="center"/>
      <protection locked="0"/>
    </xf>
    <xf numFmtId="0" fontId="25" fillId="0" borderId="15" xfId="6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5" fillId="0" borderId="122" xfId="60" applyFont="1" applyFill="1" applyBorder="1" applyAlignment="1" applyProtection="1">
      <alignment horizontal="center" vertical="center" wrapText="1"/>
      <protection locked="0"/>
    </xf>
    <xf numFmtId="0" fontId="25" fillId="0" borderId="123" xfId="60" applyFont="1" applyFill="1" applyBorder="1" applyAlignment="1" applyProtection="1">
      <alignment horizontal="center" vertical="center" wrapText="1"/>
      <protection locked="0"/>
    </xf>
    <xf numFmtId="0" fontId="25" fillId="0" borderId="124" xfId="60" applyFont="1" applyFill="1" applyBorder="1" applyAlignment="1" applyProtection="1">
      <alignment horizontal="center" vertical="center" wrapText="1"/>
      <protection locked="0"/>
    </xf>
    <xf numFmtId="0" fontId="25" fillId="0" borderId="87" xfId="60" applyFont="1" applyFill="1" applyBorder="1" applyAlignment="1" applyProtection="1">
      <alignment horizontal="center"/>
      <protection locked="0"/>
    </xf>
    <xf numFmtId="0" fontId="25" fillId="0" borderId="116" xfId="60" applyFont="1" applyFill="1" applyBorder="1" applyAlignment="1" applyProtection="1">
      <alignment horizontal="center"/>
      <protection locked="0"/>
    </xf>
    <xf numFmtId="0" fontId="25" fillId="0" borderId="117" xfId="60" applyFont="1" applyFill="1" applyBorder="1" applyAlignment="1" applyProtection="1">
      <alignment horizontal="center"/>
      <protection locked="0"/>
    </xf>
    <xf numFmtId="0" fontId="25" fillId="0" borderId="125" xfId="57" applyFont="1" applyFill="1" applyBorder="1" applyAlignment="1">
      <alignment horizontal="center" vertical="center"/>
      <protection/>
    </xf>
    <xf numFmtId="0" fontId="25" fillId="0" borderId="116" xfId="57" applyFont="1" applyFill="1" applyBorder="1" applyAlignment="1">
      <alignment horizontal="center" vertical="center"/>
      <protection/>
    </xf>
    <xf numFmtId="0" fontId="25" fillId="0" borderId="103" xfId="57" applyFont="1" applyFill="1" applyBorder="1" applyAlignment="1">
      <alignment horizontal="center" vertical="center"/>
      <protection/>
    </xf>
    <xf numFmtId="0" fontId="25" fillId="0" borderId="56" xfId="57" applyFont="1" applyFill="1" applyBorder="1" applyAlignment="1">
      <alignment horizontal="center" vertical="center"/>
      <protection/>
    </xf>
    <xf numFmtId="0" fontId="25" fillId="0" borderId="15" xfId="57" applyFont="1" applyFill="1" applyBorder="1" applyAlignment="1">
      <alignment horizontal="center" vertical="center"/>
      <protection/>
    </xf>
    <xf numFmtId="0" fontId="25" fillId="0" borderId="17" xfId="57" applyFont="1" applyFill="1" applyBorder="1" applyAlignment="1">
      <alignment horizontal="center" vertical="center"/>
      <protection/>
    </xf>
    <xf numFmtId="0" fontId="25" fillId="0" borderId="21" xfId="61" applyFont="1" applyFill="1" applyBorder="1" applyAlignment="1" applyProtection="1">
      <alignment horizontal="left" vertical="center"/>
      <protection locked="0"/>
    </xf>
    <xf numFmtId="0" fontId="25" fillId="0" borderId="41" xfId="61" applyFont="1" applyFill="1" applyBorder="1" applyAlignment="1" applyProtection="1">
      <alignment horizontal="left" vertical="center"/>
      <protection locked="0"/>
    </xf>
    <xf numFmtId="0" fontId="25" fillId="0" borderId="21" xfId="60" applyFont="1" applyFill="1" applyBorder="1" applyAlignment="1" applyProtection="1">
      <alignment horizontal="center"/>
      <protection locked="0"/>
    </xf>
    <xf numFmtId="0" fontId="25" fillId="0" borderId="22" xfId="60" applyFont="1" applyFill="1" applyBorder="1" applyAlignment="1" applyProtection="1">
      <alignment horizontal="center"/>
      <protection locked="0"/>
    </xf>
    <xf numFmtId="0" fontId="25" fillId="0" borderId="41" xfId="60" applyFont="1" applyFill="1" applyBorder="1" applyAlignment="1" applyProtection="1">
      <alignment horizontal="center"/>
      <protection locked="0"/>
    </xf>
    <xf numFmtId="0" fontId="25" fillId="0" borderId="29" xfId="60" applyFont="1" applyFill="1" applyBorder="1" applyAlignment="1" applyProtection="1">
      <alignment horizontal="center" vertical="center" wrapText="1"/>
      <protection locked="0"/>
    </xf>
    <xf numFmtId="0" fontId="25" fillId="0" borderId="10" xfId="60" applyFont="1" applyFill="1" applyBorder="1" applyAlignment="1" applyProtection="1">
      <alignment horizontal="center"/>
      <protection locked="0"/>
    </xf>
    <xf numFmtId="0" fontId="25" fillId="0" borderId="37" xfId="60" applyFont="1" applyFill="1" applyBorder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R14" sqref="AR14"/>
    </sheetView>
  </sheetViews>
  <sheetFormatPr defaultColWidth="8.875" defaultRowHeight="12.75"/>
  <cols>
    <col min="1" max="1" width="20.25390625" style="5" customWidth="1"/>
    <col min="2" max="2" width="8.25390625" style="5" customWidth="1"/>
    <col min="3" max="3" width="10.75390625" style="5" customWidth="1"/>
    <col min="4" max="4" width="11.125" style="5" customWidth="1"/>
    <col min="5" max="5" width="10.375" style="5" customWidth="1"/>
    <col min="6" max="6" width="12.875" style="5" customWidth="1"/>
    <col min="7" max="7" width="6.625" style="5" customWidth="1"/>
    <col min="8" max="8" width="0.12890625" style="5" hidden="1" customWidth="1"/>
    <col min="9" max="9" width="8.75390625" style="5" hidden="1" customWidth="1"/>
    <col min="10" max="10" width="8.125" style="5" hidden="1" customWidth="1"/>
    <col min="11" max="11" width="8.625" style="5" hidden="1" customWidth="1"/>
    <col min="12" max="12" width="5.25390625" style="5" hidden="1" customWidth="1"/>
    <col min="13" max="13" width="19.125" style="5" hidden="1" customWidth="1"/>
    <col min="14" max="14" width="0.12890625" style="5" hidden="1" customWidth="1"/>
    <col min="15" max="15" width="7.00390625" style="5" hidden="1" customWidth="1"/>
    <col min="16" max="16" width="7.625" style="5" hidden="1" customWidth="1"/>
    <col min="17" max="17" width="6.875" style="5" hidden="1" customWidth="1"/>
    <col min="18" max="18" width="9.875" style="5" hidden="1" customWidth="1"/>
    <col min="19" max="19" width="6.875" style="5" hidden="1" customWidth="1"/>
    <col min="20" max="20" width="6.125" style="5" hidden="1" customWidth="1"/>
    <col min="21" max="22" width="6.875" style="5" hidden="1" customWidth="1"/>
    <col min="23" max="23" width="9.875" style="5" hidden="1" customWidth="1"/>
    <col min="24" max="24" width="7.25390625" style="5" hidden="1" customWidth="1"/>
    <col min="25" max="25" width="7.00390625" style="5" hidden="1" customWidth="1"/>
    <col min="26" max="26" width="8.125" style="5" hidden="1" customWidth="1"/>
    <col min="27" max="27" width="6.875" style="5" hidden="1" customWidth="1"/>
    <col min="28" max="28" width="9.875" style="5" hidden="1" customWidth="1"/>
    <col min="29" max="29" width="9.25390625" style="5" hidden="1" customWidth="1"/>
    <col min="30" max="30" width="7.00390625" style="5" hidden="1" customWidth="1"/>
    <col min="31" max="31" width="9.25390625" style="5" hidden="1" customWidth="1"/>
    <col min="32" max="32" width="6.875" style="5" hidden="1" customWidth="1"/>
    <col min="33" max="33" width="0.12890625" style="5" hidden="1" customWidth="1"/>
    <col min="34" max="34" width="8.375" style="5" hidden="1" customWidth="1"/>
    <col min="35" max="35" width="7.00390625" style="5" hidden="1" customWidth="1"/>
    <col min="36" max="36" width="9.25390625" style="5" hidden="1" customWidth="1"/>
    <col min="37" max="37" width="6.875" style="5" hidden="1" customWidth="1"/>
    <col min="38" max="38" width="9.875" style="5" hidden="1" customWidth="1"/>
    <col min="39" max="39" width="8.125" style="5" hidden="1" customWidth="1"/>
    <col min="40" max="40" width="7.00390625" style="5" hidden="1" customWidth="1"/>
    <col min="41" max="41" width="8.125" style="5" hidden="1" customWidth="1"/>
    <col min="42" max="42" width="0.12890625" style="5" customWidth="1"/>
    <col min="43" max="43" width="10.00390625" style="5" customWidth="1"/>
    <col min="44" max="44" width="8.375" style="5" customWidth="1"/>
    <col min="45" max="45" width="9.125" style="5" customWidth="1"/>
    <col min="46" max="46" width="10.875" style="5" customWidth="1"/>
    <col min="47" max="47" width="8.625" style="5" customWidth="1"/>
    <col min="48" max="48" width="6.00390625" style="5" hidden="1" customWidth="1"/>
    <col min="49" max="49" width="5.875" style="5" hidden="1" customWidth="1"/>
    <col min="50" max="50" width="4.875" style="5" hidden="1" customWidth="1"/>
    <col min="51" max="51" width="6.25390625" style="5" hidden="1" customWidth="1"/>
    <col min="52" max="52" width="5.75390625" style="5" hidden="1" customWidth="1"/>
    <col min="53" max="53" width="7.25390625" style="5" hidden="1" customWidth="1"/>
    <col min="54" max="54" width="6.25390625" style="5" hidden="1" customWidth="1"/>
    <col min="55" max="55" width="6.75390625" style="5" hidden="1" customWidth="1"/>
    <col min="56" max="56" width="7.375" style="5" hidden="1" customWidth="1"/>
    <col min="57" max="57" width="6.125" style="5" hidden="1" customWidth="1"/>
    <col min="58" max="58" width="9.875" style="5" hidden="1" customWidth="1"/>
    <col min="59" max="59" width="6.125" style="5" hidden="1" customWidth="1"/>
    <col min="60" max="60" width="5.00390625" style="5" hidden="1" customWidth="1"/>
    <col min="61" max="61" width="11.00390625" style="5" hidden="1" customWidth="1"/>
    <col min="62" max="62" width="9.375" style="5" hidden="1" customWidth="1"/>
    <col min="63" max="63" width="12.125" style="5" hidden="1" customWidth="1"/>
    <col min="64" max="64" width="0.12890625" style="5" hidden="1" customWidth="1"/>
    <col min="65" max="65" width="15.75390625" style="5" hidden="1" customWidth="1"/>
    <col min="66" max="66" width="12.875" style="5" hidden="1" customWidth="1"/>
    <col min="67" max="68" width="13.875" style="5" hidden="1" customWidth="1"/>
    <col min="69" max="69" width="0.12890625" style="5" hidden="1" customWidth="1"/>
    <col min="70" max="70" width="13.125" style="5" hidden="1" customWidth="1"/>
    <col min="71" max="71" width="0.12890625" style="5" hidden="1" customWidth="1"/>
    <col min="72" max="72" width="12.625" style="5" hidden="1" customWidth="1"/>
    <col min="73" max="73" width="13.25390625" style="5" hidden="1" customWidth="1"/>
    <col min="74" max="74" width="19.875" style="5" hidden="1" customWidth="1"/>
    <col min="75" max="16384" width="8.875" style="5" customWidth="1"/>
  </cols>
  <sheetData>
    <row r="1" spans="1:74" ht="19.5" customHeight="1">
      <c r="A1" s="2"/>
      <c r="B1" s="410" t="s">
        <v>121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0"/>
      <c r="AS1" s="410"/>
      <c r="AT1" s="410"/>
      <c r="AU1" s="410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8.75" thickBot="1">
      <c r="A2" s="3"/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5.75" customHeight="1" thickBot="1">
      <c r="A3" s="417" t="s">
        <v>0</v>
      </c>
      <c r="B3" s="419" t="s">
        <v>1</v>
      </c>
      <c r="C3" s="421" t="s">
        <v>2</v>
      </c>
      <c r="D3" s="422"/>
      <c r="E3" s="422"/>
      <c r="F3" s="422"/>
      <c r="G3" s="422"/>
      <c r="H3" s="423" t="s">
        <v>3</v>
      </c>
      <c r="I3" s="423"/>
      <c r="J3" s="423"/>
      <c r="K3" s="423"/>
      <c r="L3" s="424"/>
      <c r="M3" s="425" t="s">
        <v>4</v>
      </c>
      <c r="N3" s="425"/>
      <c r="O3" s="425"/>
      <c r="P3" s="425"/>
      <c r="Q3" s="426"/>
      <c r="R3" s="425" t="s">
        <v>5</v>
      </c>
      <c r="S3" s="425"/>
      <c r="T3" s="425"/>
      <c r="U3" s="425"/>
      <c r="V3" s="426"/>
      <c r="W3" s="425" t="s">
        <v>6</v>
      </c>
      <c r="X3" s="425"/>
      <c r="Y3" s="425"/>
      <c r="Z3" s="425"/>
      <c r="AA3" s="426"/>
      <c r="AB3" s="425" t="s">
        <v>7</v>
      </c>
      <c r="AC3" s="425"/>
      <c r="AD3" s="425"/>
      <c r="AE3" s="425"/>
      <c r="AF3" s="426"/>
      <c r="AG3" s="425" t="s">
        <v>8</v>
      </c>
      <c r="AH3" s="425"/>
      <c r="AI3" s="425"/>
      <c r="AJ3" s="425"/>
      <c r="AK3" s="426"/>
      <c r="AL3" s="425" t="s">
        <v>9</v>
      </c>
      <c r="AM3" s="425"/>
      <c r="AN3" s="425"/>
      <c r="AO3" s="425"/>
      <c r="AP3" s="426"/>
      <c r="AQ3" s="409" t="s">
        <v>10</v>
      </c>
      <c r="AR3" s="409"/>
      <c r="AS3" s="409"/>
      <c r="AT3" s="409"/>
      <c r="AU3" s="429"/>
      <c r="AV3" s="425" t="s">
        <v>11</v>
      </c>
      <c r="AW3" s="425"/>
      <c r="AX3" s="425"/>
      <c r="AY3" s="425"/>
      <c r="AZ3" s="426"/>
      <c r="BA3" s="425" t="s">
        <v>12</v>
      </c>
      <c r="BB3" s="425"/>
      <c r="BC3" s="425"/>
      <c r="BD3" s="425"/>
      <c r="BE3" s="426"/>
      <c r="BF3" s="427" t="s">
        <v>13</v>
      </c>
      <c r="BG3" s="409"/>
      <c r="BH3" s="409"/>
      <c r="BI3" s="409"/>
      <c r="BJ3" s="428"/>
      <c r="BK3" s="411" t="s">
        <v>14</v>
      </c>
      <c r="BL3" s="412"/>
      <c r="BM3" s="412"/>
      <c r="BN3" s="412"/>
      <c r="BO3" s="413"/>
      <c r="BP3" s="414" t="s">
        <v>15</v>
      </c>
      <c r="BQ3" s="415"/>
      <c r="BR3" s="415"/>
      <c r="BS3" s="415"/>
      <c r="BT3" s="415"/>
      <c r="BU3" s="415"/>
      <c r="BV3" s="416"/>
    </row>
    <row r="4" spans="1:74" ht="88.5" customHeight="1" thickBot="1">
      <c r="A4" s="418"/>
      <c r="B4" s="420"/>
      <c r="C4" s="92" t="s">
        <v>16</v>
      </c>
      <c r="D4" s="89" t="s">
        <v>17</v>
      </c>
      <c r="E4" s="89" t="s">
        <v>18</v>
      </c>
      <c r="F4" s="89" t="s">
        <v>19</v>
      </c>
      <c r="G4" s="89" t="s">
        <v>20</v>
      </c>
      <c r="H4" s="89" t="s">
        <v>21</v>
      </c>
      <c r="I4" s="89" t="s">
        <v>17</v>
      </c>
      <c r="J4" s="89" t="s">
        <v>18</v>
      </c>
      <c r="K4" s="89" t="s">
        <v>19</v>
      </c>
      <c r="L4" s="244" t="s">
        <v>20</v>
      </c>
      <c r="M4" s="91" t="s">
        <v>22</v>
      </c>
      <c r="N4" s="89" t="s">
        <v>17</v>
      </c>
      <c r="O4" s="89" t="s">
        <v>18</v>
      </c>
      <c r="P4" s="89" t="s">
        <v>19</v>
      </c>
      <c r="Q4" s="244" t="s">
        <v>20</v>
      </c>
      <c r="R4" s="91" t="s">
        <v>22</v>
      </c>
      <c r="S4" s="89" t="s">
        <v>17</v>
      </c>
      <c r="T4" s="89" t="s">
        <v>18</v>
      </c>
      <c r="U4" s="89" t="s">
        <v>19</v>
      </c>
      <c r="V4" s="90" t="s">
        <v>20</v>
      </c>
      <c r="W4" s="91" t="s">
        <v>23</v>
      </c>
      <c r="X4" s="89" t="s">
        <v>17</v>
      </c>
      <c r="Y4" s="89" t="s">
        <v>18</v>
      </c>
      <c r="Z4" s="89" t="s">
        <v>19</v>
      </c>
      <c r="AA4" s="244" t="s">
        <v>20</v>
      </c>
      <c r="AB4" s="91" t="s">
        <v>24</v>
      </c>
      <c r="AC4" s="89" t="s">
        <v>17</v>
      </c>
      <c r="AD4" s="89" t="s">
        <v>18</v>
      </c>
      <c r="AE4" s="89" t="s">
        <v>19</v>
      </c>
      <c r="AF4" s="244" t="s">
        <v>20</v>
      </c>
      <c r="AG4" s="91" t="s">
        <v>25</v>
      </c>
      <c r="AH4" s="89" t="s">
        <v>17</v>
      </c>
      <c r="AI4" s="89" t="s">
        <v>18</v>
      </c>
      <c r="AJ4" s="89" t="s">
        <v>19</v>
      </c>
      <c r="AK4" s="244" t="s">
        <v>20</v>
      </c>
      <c r="AL4" s="91" t="s">
        <v>26</v>
      </c>
      <c r="AM4" s="89" t="s">
        <v>17</v>
      </c>
      <c r="AN4" s="89" t="s">
        <v>18</v>
      </c>
      <c r="AO4" s="89" t="s">
        <v>19</v>
      </c>
      <c r="AP4" s="244" t="s">
        <v>20</v>
      </c>
      <c r="AQ4" s="91" t="s">
        <v>63</v>
      </c>
      <c r="AR4" s="89" t="s">
        <v>17</v>
      </c>
      <c r="AS4" s="89" t="s">
        <v>18</v>
      </c>
      <c r="AT4" s="89" t="s">
        <v>19</v>
      </c>
      <c r="AU4" s="244" t="s">
        <v>20</v>
      </c>
      <c r="AV4" s="91" t="s">
        <v>63</v>
      </c>
      <c r="AW4" s="89" t="s">
        <v>17</v>
      </c>
      <c r="AX4" s="89" t="s">
        <v>18</v>
      </c>
      <c r="AY4" s="89" t="s">
        <v>19</v>
      </c>
      <c r="AZ4" s="244" t="s">
        <v>20</v>
      </c>
      <c r="BA4" s="91" t="s">
        <v>63</v>
      </c>
      <c r="BB4" s="89" t="s">
        <v>17</v>
      </c>
      <c r="BC4" s="89" t="s">
        <v>18</v>
      </c>
      <c r="BD4" s="89" t="s">
        <v>19</v>
      </c>
      <c r="BE4" s="244" t="s">
        <v>20</v>
      </c>
      <c r="BF4" s="384" t="s">
        <v>87</v>
      </c>
      <c r="BG4" s="92" t="s">
        <v>17</v>
      </c>
      <c r="BH4" s="92" t="s">
        <v>18</v>
      </c>
      <c r="BI4" s="92" t="s">
        <v>19</v>
      </c>
      <c r="BJ4" s="257" t="s">
        <v>20</v>
      </c>
      <c r="BK4" s="391" t="s">
        <v>27</v>
      </c>
      <c r="BL4" s="98" t="s">
        <v>17</v>
      </c>
      <c r="BM4" s="98" t="s">
        <v>18</v>
      </c>
      <c r="BN4" s="98" t="s">
        <v>19</v>
      </c>
      <c r="BO4" s="392" t="s">
        <v>20</v>
      </c>
      <c r="BP4" s="274" t="s">
        <v>27</v>
      </c>
      <c r="BQ4" s="241" t="s">
        <v>17</v>
      </c>
      <c r="BR4" s="241" t="s">
        <v>18</v>
      </c>
      <c r="BS4" s="241" t="s">
        <v>88</v>
      </c>
      <c r="BT4" s="241" t="s">
        <v>18</v>
      </c>
      <c r="BU4" s="241" t="s">
        <v>19</v>
      </c>
      <c r="BV4" s="242" t="s">
        <v>20</v>
      </c>
    </row>
    <row r="5" spans="1:74" s="12" customFormat="1" ht="18" customHeight="1">
      <c r="A5" s="378" t="s">
        <v>28</v>
      </c>
      <c r="B5" s="78"/>
      <c r="C5" s="78"/>
      <c r="D5" s="78"/>
      <c r="E5" s="79"/>
      <c r="F5" s="78"/>
      <c r="G5" s="79"/>
      <c r="H5" s="78"/>
      <c r="I5" s="78"/>
      <c r="J5" s="80"/>
      <c r="K5" s="78"/>
      <c r="L5" s="245"/>
      <c r="M5" s="82"/>
      <c r="N5" s="83"/>
      <c r="O5" s="79"/>
      <c r="P5" s="83"/>
      <c r="Q5" s="245"/>
      <c r="R5" s="84"/>
      <c r="S5" s="85"/>
      <c r="T5" s="79"/>
      <c r="U5" s="85"/>
      <c r="V5" s="81"/>
      <c r="W5" s="84"/>
      <c r="X5" s="85"/>
      <c r="Y5" s="79"/>
      <c r="Z5" s="85"/>
      <c r="AA5" s="245"/>
      <c r="AB5" s="86"/>
      <c r="AC5" s="85"/>
      <c r="AD5" s="79"/>
      <c r="AE5" s="85"/>
      <c r="AF5" s="245"/>
      <c r="AG5" s="86"/>
      <c r="AH5" s="85"/>
      <c r="AI5" s="79"/>
      <c r="AJ5" s="85"/>
      <c r="AK5" s="245"/>
      <c r="AL5" s="86"/>
      <c r="AM5" s="85"/>
      <c r="AN5" s="79"/>
      <c r="AO5" s="85"/>
      <c r="AP5" s="254"/>
      <c r="AQ5" s="87"/>
      <c r="AR5" s="78"/>
      <c r="AS5" s="184"/>
      <c r="AT5" s="78"/>
      <c r="AU5" s="254"/>
      <c r="AV5" s="88"/>
      <c r="AW5" s="78"/>
      <c r="AX5" s="78"/>
      <c r="AY5" s="78"/>
      <c r="AZ5" s="254"/>
      <c r="BA5" s="84"/>
      <c r="BB5" s="85"/>
      <c r="BC5" s="79"/>
      <c r="BD5" s="85"/>
      <c r="BE5" s="245"/>
      <c r="BF5" s="385"/>
      <c r="BG5" s="78"/>
      <c r="BH5" s="78"/>
      <c r="BI5" s="78"/>
      <c r="BJ5" s="258"/>
      <c r="BK5" s="279"/>
      <c r="BL5" s="99"/>
      <c r="BM5" s="99"/>
      <c r="BN5" s="99"/>
      <c r="BO5" s="280"/>
      <c r="BP5" s="275"/>
      <c r="BQ5" s="83"/>
      <c r="BR5" s="83"/>
      <c r="BS5" s="83"/>
      <c r="BT5" s="83"/>
      <c r="BU5" s="83"/>
      <c r="BV5" s="240"/>
    </row>
    <row r="6" spans="1:74" s="12" customFormat="1" ht="15.75" customHeight="1">
      <c r="A6" s="379" t="s">
        <v>29</v>
      </c>
      <c r="B6" s="9"/>
      <c r="C6" s="13">
        <f aca="true" t="shared" si="0" ref="C6:C25">SUM(H6+M6+R6+W6+AB6+AG6+AL6+AQ6+AV6+BA6+BF6+BK6+BP6)</f>
        <v>6598</v>
      </c>
      <c r="D6" s="13">
        <f>I6+N6+S6+X6+AC6+AH6+AM6+AR6+AW6+BB6+BG6+BL6</f>
        <v>6598</v>
      </c>
      <c r="E6" s="14">
        <f>D6/C6*100</f>
        <v>100</v>
      </c>
      <c r="F6" s="13">
        <f>K6+P6+U6+Z6+AE6+AJ6+AO6+AT6+AY6+BD6+BI6+BN6</f>
        <v>14020</v>
      </c>
      <c r="G6" s="15">
        <f>F6/D6*10</f>
        <v>21.248863291906638</v>
      </c>
      <c r="H6" s="16">
        <v>2076</v>
      </c>
      <c r="I6" s="17">
        <v>2076</v>
      </c>
      <c r="J6" s="8">
        <f>I6/H6*100</f>
        <v>100</v>
      </c>
      <c r="K6" s="17">
        <v>4639</v>
      </c>
      <c r="L6" s="261">
        <f>K6/I6*10</f>
        <v>22.345857418111752</v>
      </c>
      <c r="M6" s="10">
        <v>140</v>
      </c>
      <c r="N6" s="9">
        <v>140</v>
      </c>
      <c r="O6" s="8">
        <f aca="true" t="shared" si="1" ref="O6:O14">N6/M6*100</f>
        <v>100</v>
      </c>
      <c r="P6" s="9">
        <v>260</v>
      </c>
      <c r="Q6" s="246">
        <f aca="true" t="shared" si="2" ref="Q6:Q14">P6/N6*10</f>
        <v>18.571428571428573</v>
      </c>
      <c r="R6" s="19"/>
      <c r="S6" s="20"/>
      <c r="T6" s="15"/>
      <c r="U6" s="20"/>
      <c r="V6" s="18"/>
      <c r="W6" s="10">
        <v>40</v>
      </c>
      <c r="X6" s="21">
        <v>40</v>
      </c>
      <c r="Y6" s="8">
        <f>X6/W6*100</f>
        <v>100</v>
      </c>
      <c r="Z6" s="17">
        <v>72</v>
      </c>
      <c r="AA6" s="246">
        <f>Z6/X6*10</f>
        <v>18</v>
      </c>
      <c r="AB6" s="10">
        <v>235</v>
      </c>
      <c r="AC6" s="16">
        <v>235</v>
      </c>
      <c r="AD6" s="7">
        <f aca="true" t="shared" si="3" ref="AD6:AD16">AC6/AB6*100</f>
        <v>100</v>
      </c>
      <c r="AE6" s="16">
        <v>548</v>
      </c>
      <c r="AF6" s="250">
        <f aca="true" t="shared" si="4" ref="AF6:AF16">AE6/AC6*10</f>
        <v>23.319148936170212</v>
      </c>
      <c r="AG6" s="10">
        <v>650</v>
      </c>
      <c r="AH6" s="17">
        <v>650</v>
      </c>
      <c r="AI6" s="22">
        <f aca="true" t="shared" si="5" ref="AI6:AI11">AH6/AG6*100</f>
        <v>100</v>
      </c>
      <c r="AJ6" s="17">
        <v>1272</v>
      </c>
      <c r="AK6" s="271">
        <f aca="true" t="shared" si="6" ref="AK6:AK11">AJ6/AH6*10</f>
        <v>19.56923076923077</v>
      </c>
      <c r="AL6" s="10">
        <v>2947</v>
      </c>
      <c r="AM6" s="16">
        <v>2947</v>
      </c>
      <c r="AN6" s="23">
        <f aca="true" t="shared" si="7" ref="AN6:AN16">AM6/AL6*100</f>
        <v>100</v>
      </c>
      <c r="AO6" s="16">
        <v>6275</v>
      </c>
      <c r="AP6" s="261">
        <f aca="true" t="shared" si="8" ref="AP6:AP18">AO6/AM6*10</f>
        <v>21.29284017645063</v>
      </c>
      <c r="AQ6" s="11"/>
      <c r="AR6" s="24"/>
      <c r="AS6" s="24"/>
      <c r="AT6" s="24"/>
      <c r="AU6" s="255"/>
      <c r="AV6" s="25"/>
      <c r="AW6" s="24"/>
      <c r="AX6" s="24"/>
      <c r="AY6" s="24"/>
      <c r="AZ6" s="255"/>
      <c r="BA6" s="10">
        <v>370</v>
      </c>
      <c r="BB6" s="21">
        <v>370</v>
      </c>
      <c r="BC6" s="8">
        <f aca="true" t="shared" si="9" ref="BC6:BC11">BB6/BA6*100</f>
        <v>100</v>
      </c>
      <c r="BD6" s="21">
        <v>672</v>
      </c>
      <c r="BE6" s="261">
        <f aca="true" t="shared" si="10" ref="BE6:BE11">BD6/BB6*10</f>
        <v>18.16216216216216</v>
      </c>
      <c r="BF6" s="386">
        <v>60</v>
      </c>
      <c r="BG6" s="26">
        <v>60</v>
      </c>
      <c r="BH6" s="26">
        <f>BG6/BF6*100</f>
        <v>100</v>
      </c>
      <c r="BI6" s="26">
        <v>122</v>
      </c>
      <c r="BJ6" s="376">
        <f>BI6/BG6*10</f>
        <v>20.333333333333332</v>
      </c>
      <c r="BK6" s="94">
        <v>80</v>
      </c>
      <c r="BL6" s="24">
        <v>80</v>
      </c>
      <c r="BM6" s="24">
        <f>BL6/BK6*100</f>
        <v>100</v>
      </c>
      <c r="BN6" s="24">
        <v>160</v>
      </c>
      <c r="BO6" s="376">
        <f>BN6/BL6*10</f>
        <v>20</v>
      </c>
      <c r="BP6" s="276"/>
      <c r="BQ6" s="26"/>
      <c r="BR6" s="26"/>
      <c r="BS6" s="26"/>
      <c r="BT6" s="26"/>
      <c r="BU6" s="26"/>
      <c r="BV6" s="27"/>
    </row>
    <row r="7" spans="1:74" s="12" customFormat="1" ht="15.75" customHeight="1">
      <c r="A7" s="379" t="s">
        <v>30</v>
      </c>
      <c r="B7" s="9"/>
      <c r="C7" s="13">
        <f t="shared" si="0"/>
        <v>20184</v>
      </c>
      <c r="D7" s="13">
        <f>I7+N7+S7+X7+AC7+AH7+AM7+AR7+AW7+BB7+BG7+BL7</f>
        <v>20184</v>
      </c>
      <c r="E7" s="14">
        <f>D7/C7*100</f>
        <v>100</v>
      </c>
      <c r="F7" s="13">
        <f>K7+P7+U7+Z7+AE7+AJ7+AO7+AT7+AY7+BD7+BI7+BN7</f>
        <v>45029</v>
      </c>
      <c r="G7" s="15">
        <f>F7/D7*10</f>
        <v>22.309254855330956</v>
      </c>
      <c r="H7" s="16">
        <v>6360</v>
      </c>
      <c r="I7" s="17">
        <v>6360</v>
      </c>
      <c r="J7" s="8">
        <f>I7/H7*100</f>
        <v>100</v>
      </c>
      <c r="K7" s="17">
        <v>16698</v>
      </c>
      <c r="L7" s="261">
        <f>K7/I7*10</f>
        <v>26.254716981132074</v>
      </c>
      <c r="M7" s="10">
        <v>1465</v>
      </c>
      <c r="N7" s="9">
        <v>1465</v>
      </c>
      <c r="O7" s="8">
        <f t="shared" si="1"/>
        <v>100</v>
      </c>
      <c r="P7" s="9">
        <v>3222</v>
      </c>
      <c r="Q7" s="246">
        <f t="shared" si="2"/>
        <v>21.99317406143345</v>
      </c>
      <c r="R7" s="19"/>
      <c r="S7" s="20"/>
      <c r="T7" s="15"/>
      <c r="U7" s="20"/>
      <c r="V7" s="18"/>
      <c r="W7" s="10"/>
      <c r="X7" s="21"/>
      <c r="Y7" s="8"/>
      <c r="Z7" s="17"/>
      <c r="AA7" s="246"/>
      <c r="AB7" s="10">
        <v>5270</v>
      </c>
      <c r="AC7" s="16">
        <v>5270</v>
      </c>
      <c r="AD7" s="7">
        <f t="shared" si="3"/>
        <v>100</v>
      </c>
      <c r="AE7" s="16">
        <v>11557</v>
      </c>
      <c r="AF7" s="250">
        <f t="shared" si="4"/>
        <v>21.92979127134725</v>
      </c>
      <c r="AG7" s="10">
        <v>3580</v>
      </c>
      <c r="AH7" s="17">
        <v>3580</v>
      </c>
      <c r="AI7" s="22">
        <f t="shared" si="5"/>
        <v>100</v>
      </c>
      <c r="AJ7" s="17">
        <v>7254</v>
      </c>
      <c r="AK7" s="271">
        <f t="shared" si="6"/>
        <v>20.262569832402235</v>
      </c>
      <c r="AL7" s="10">
        <v>3159</v>
      </c>
      <c r="AM7" s="16">
        <v>3159</v>
      </c>
      <c r="AN7" s="23">
        <f t="shared" si="7"/>
        <v>100</v>
      </c>
      <c r="AO7" s="16">
        <v>5890</v>
      </c>
      <c r="AP7" s="261">
        <f t="shared" si="8"/>
        <v>18.64514086736309</v>
      </c>
      <c r="AQ7" s="11"/>
      <c r="AR7" s="24"/>
      <c r="AS7" s="24"/>
      <c r="AT7" s="24"/>
      <c r="AU7" s="255"/>
      <c r="AV7" s="25"/>
      <c r="AW7" s="24"/>
      <c r="AX7" s="24"/>
      <c r="AY7" s="24"/>
      <c r="AZ7" s="255"/>
      <c r="BA7" s="10">
        <v>210</v>
      </c>
      <c r="BB7" s="21">
        <v>210</v>
      </c>
      <c r="BC7" s="8">
        <f t="shared" si="9"/>
        <v>100</v>
      </c>
      <c r="BD7" s="21">
        <v>210</v>
      </c>
      <c r="BE7" s="261">
        <f t="shared" si="10"/>
        <v>10</v>
      </c>
      <c r="BF7" s="386">
        <v>75</v>
      </c>
      <c r="BG7" s="26">
        <v>75</v>
      </c>
      <c r="BH7" s="26">
        <f>BG7/BF7*100</f>
        <v>100</v>
      </c>
      <c r="BI7" s="26">
        <v>130</v>
      </c>
      <c r="BJ7" s="376">
        <f>BI7/BG7*10</f>
        <v>17.333333333333336</v>
      </c>
      <c r="BK7" s="94">
        <v>65</v>
      </c>
      <c r="BL7" s="24">
        <v>65</v>
      </c>
      <c r="BM7" s="24">
        <f>BL7/BK7*100</f>
        <v>100</v>
      </c>
      <c r="BN7" s="24">
        <v>68</v>
      </c>
      <c r="BO7" s="376">
        <f>BN7/BL7*10</f>
        <v>10.461538461538462</v>
      </c>
      <c r="BP7" s="276"/>
      <c r="BQ7" s="26"/>
      <c r="BR7" s="26"/>
      <c r="BS7" s="26"/>
      <c r="BT7" s="26"/>
      <c r="BU7" s="26"/>
      <c r="BV7" s="27"/>
    </row>
    <row r="8" spans="1:74" s="12" customFormat="1" ht="15.75" customHeight="1">
      <c r="A8" s="379" t="s">
        <v>31</v>
      </c>
      <c r="B8" s="9"/>
      <c r="C8" s="13">
        <f t="shared" si="0"/>
        <v>6535</v>
      </c>
      <c r="D8" s="13">
        <f>I8+N8+S8+X8+AC8+AH8+AM8+AR8+AW8+BB8+BG8+BL8</f>
        <v>6535</v>
      </c>
      <c r="E8" s="14">
        <f>D8/C8*100</f>
        <v>100</v>
      </c>
      <c r="F8" s="13">
        <f>K8+P8+U8+Z8+AE8+AJ8+AO8+AT8+AY8+BD8+BI8+BN8</f>
        <v>10961</v>
      </c>
      <c r="G8" s="15">
        <f>F8/D8*10</f>
        <v>16.772762050497324</v>
      </c>
      <c r="H8" s="16">
        <v>1987</v>
      </c>
      <c r="I8" s="17">
        <v>1987</v>
      </c>
      <c r="J8" s="8">
        <f>I8/H8*100</f>
        <v>100</v>
      </c>
      <c r="K8" s="17">
        <v>5086</v>
      </c>
      <c r="L8" s="261">
        <f>K8/I8*10</f>
        <v>25.59637644690488</v>
      </c>
      <c r="M8" s="10">
        <v>370</v>
      </c>
      <c r="N8" s="9">
        <v>370</v>
      </c>
      <c r="O8" s="8">
        <f t="shared" si="1"/>
        <v>100</v>
      </c>
      <c r="P8" s="9">
        <v>429</v>
      </c>
      <c r="Q8" s="246">
        <f t="shared" si="2"/>
        <v>11.594594594594593</v>
      </c>
      <c r="R8" s="19">
        <v>50</v>
      </c>
      <c r="S8" s="20">
        <v>50</v>
      </c>
      <c r="T8" s="15">
        <f>S8/R8*100</f>
        <v>100</v>
      </c>
      <c r="U8" s="20">
        <v>50</v>
      </c>
      <c r="V8" s="18">
        <f>U8/S8*10</f>
        <v>10</v>
      </c>
      <c r="W8" s="10"/>
      <c r="X8" s="21"/>
      <c r="Y8" s="8"/>
      <c r="Z8" s="17"/>
      <c r="AA8" s="246"/>
      <c r="AB8" s="10">
        <v>1487</v>
      </c>
      <c r="AC8" s="16">
        <v>1487</v>
      </c>
      <c r="AD8" s="7">
        <f t="shared" si="3"/>
        <v>100</v>
      </c>
      <c r="AE8" s="16">
        <v>2099</v>
      </c>
      <c r="AF8" s="250">
        <f t="shared" si="4"/>
        <v>14.115669132481505</v>
      </c>
      <c r="AG8" s="10">
        <v>905</v>
      </c>
      <c r="AH8" s="17">
        <v>905</v>
      </c>
      <c r="AI8" s="22">
        <f t="shared" si="5"/>
        <v>100</v>
      </c>
      <c r="AJ8" s="17">
        <v>1428</v>
      </c>
      <c r="AK8" s="271">
        <f t="shared" si="6"/>
        <v>15.779005524861878</v>
      </c>
      <c r="AL8" s="10">
        <v>1432</v>
      </c>
      <c r="AM8" s="16">
        <v>1432</v>
      </c>
      <c r="AN8" s="23">
        <f t="shared" si="7"/>
        <v>100</v>
      </c>
      <c r="AO8" s="16">
        <v>1585</v>
      </c>
      <c r="AP8" s="261">
        <f t="shared" si="8"/>
        <v>11.068435754189945</v>
      </c>
      <c r="AQ8" s="11"/>
      <c r="AR8" s="24"/>
      <c r="AS8" s="24"/>
      <c r="AT8" s="24"/>
      <c r="AU8" s="255"/>
      <c r="AV8" s="25"/>
      <c r="AW8" s="24"/>
      <c r="AX8" s="24"/>
      <c r="AY8" s="24"/>
      <c r="AZ8" s="255"/>
      <c r="BA8" s="10">
        <v>304</v>
      </c>
      <c r="BB8" s="21">
        <v>304</v>
      </c>
      <c r="BC8" s="8">
        <f t="shared" si="9"/>
        <v>100</v>
      </c>
      <c r="BD8" s="21">
        <v>284</v>
      </c>
      <c r="BE8" s="261">
        <f t="shared" si="10"/>
        <v>9.342105263157896</v>
      </c>
      <c r="BF8" s="386"/>
      <c r="BG8" s="26"/>
      <c r="BH8" s="26"/>
      <c r="BI8" s="26"/>
      <c r="BJ8" s="376"/>
      <c r="BK8" s="94"/>
      <c r="BL8" s="24"/>
      <c r="BM8" s="24"/>
      <c r="BN8" s="24"/>
      <c r="BO8" s="376"/>
      <c r="BP8" s="276"/>
      <c r="BQ8" s="26"/>
      <c r="BR8" s="26"/>
      <c r="BS8" s="26"/>
      <c r="BT8" s="26"/>
      <c r="BU8" s="26"/>
      <c r="BV8" s="27"/>
    </row>
    <row r="9" spans="1:74" s="12" customFormat="1" ht="15.75" customHeight="1">
      <c r="A9" s="379" t="s">
        <v>32</v>
      </c>
      <c r="B9" s="9"/>
      <c r="C9" s="13">
        <f t="shared" si="0"/>
        <v>22592</v>
      </c>
      <c r="D9" s="13">
        <f aca="true" t="shared" si="11" ref="D9:D18">I9+N9+S9+X9+AC9+AH9+AM9+AR9+AW9+BB9+BG9+BL9</f>
        <v>21580</v>
      </c>
      <c r="E9" s="14">
        <f aca="true" t="shared" si="12" ref="E9:E18">D9/C9*100</f>
        <v>95.52053824362606</v>
      </c>
      <c r="F9" s="13">
        <f aca="true" t="shared" si="13" ref="F9:F18">K9+P9+U9+Z9+AE9+AJ9+AO9+AT9+AY9+BD9+BI9+BN9</f>
        <v>55147</v>
      </c>
      <c r="G9" s="15">
        <f aca="true" t="shared" si="14" ref="G9:G18">F9/D9*10</f>
        <v>25.554680259499534</v>
      </c>
      <c r="H9" s="16">
        <v>11250</v>
      </c>
      <c r="I9" s="17">
        <v>11250</v>
      </c>
      <c r="J9" s="8">
        <f aca="true" t="shared" si="15" ref="J9:J18">I9/H9*100</f>
        <v>100</v>
      </c>
      <c r="K9" s="17">
        <v>32877</v>
      </c>
      <c r="L9" s="261">
        <f>K9/I9*10</f>
        <v>29.224</v>
      </c>
      <c r="M9" s="10">
        <v>1318</v>
      </c>
      <c r="N9" s="9">
        <v>1318</v>
      </c>
      <c r="O9" s="8">
        <f t="shared" si="1"/>
        <v>100</v>
      </c>
      <c r="P9" s="9">
        <v>3602</v>
      </c>
      <c r="Q9" s="246">
        <f t="shared" si="2"/>
        <v>27.32928679817906</v>
      </c>
      <c r="R9" s="19"/>
      <c r="S9" s="20"/>
      <c r="T9" s="15"/>
      <c r="U9" s="20"/>
      <c r="V9" s="18"/>
      <c r="W9" s="10">
        <v>556</v>
      </c>
      <c r="X9" s="21">
        <v>556</v>
      </c>
      <c r="Y9" s="8">
        <f aca="true" t="shared" si="16" ref="Y9:Y17">X9/W9*100</f>
        <v>100</v>
      </c>
      <c r="Z9" s="17">
        <v>755</v>
      </c>
      <c r="AA9" s="246">
        <f aca="true" t="shared" si="17" ref="AA9:AA17">Z9/X9*10</f>
        <v>13.579136690647482</v>
      </c>
      <c r="AB9" s="10">
        <v>4543</v>
      </c>
      <c r="AC9" s="16">
        <v>4543</v>
      </c>
      <c r="AD9" s="7">
        <f t="shared" si="3"/>
        <v>100</v>
      </c>
      <c r="AE9" s="16">
        <v>9245</v>
      </c>
      <c r="AF9" s="250">
        <f t="shared" si="4"/>
        <v>20.34998899405679</v>
      </c>
      <c r="AG9" s="10">
        <v>2573</v>
      </c>
      <c r="AH9" s="17">
        <v>2573</v>
      </c>
      <c r="AI9" s="22">
        <f t="shared" si="5"/>
        <v>100</v>
      </c>
      <c r="AJ9" s="17">
        <v>6014</v>
      </c>
      <c r="AK9" s="271">
        <f t="shared" si="6"/>
        <v>23.373493975903617</v>
      </c>
      <c r="AL9" s="10">
        <v>954</v>
      </c>
      <c r="AM9" s="16">
        <v>954</v>
      </c>
      <c r="AN9" s="23">
        <f t="shared" si="7"/>
        <v>100</v>
      </c>
      <c r="AO9" s="16">
        <v>2301</v>
      </c>
      <c r="AP9" s="261">
        <f t="shared" si="8"/>
        <v>24.11949685534591</v>
      </c>
      <c r="AQ9" s="11">
        <v>1012</v>
      </c>
      <c r="AR9" s="24"/>
      <c r="AS9" s="24"/>
      <c r="AT9" s="24"/>
      <c r="AU9" s="255"/>
      <c r="AV9" s="25">
        <v>30</v>
      </c>
      <c r="AW9" s="24">
        <v>30</v>
      </c>
      <c r="AX9" s="24">
        <f>AW9/AV9*100</f>
        <v>100</v>
      </c>
      <c r="AY9" s="24">
        <v>15</v>
      </c>
      <c r="AZ9" s="255">
        <f>AY9/AW9*10</f>
        <v>5</v>
      </c>
      <c r="BA9" s="10">
        <v>331</v>
      </c>
      <c r="BB9" s="21">
        <v>331</v>
      </c>
      <c r="BC9" s="8">
        <f t="shared" si="9"/>
        <v>100</v>
      </c>
      <c r="BD9" s="21">
        <v>313</v>
      </c>
      <c r="BE9" s="261">
        <f t="shared" si="10"/>
        <v>9.45619335347432</v>
      </c>
      <c r="BF9" s="386"/>
      <c r="BG9" s="26"/>
      <c r="BH9" s="26"/>
      <c r="BI9" s="26"/>
      <c r="BJ9" s="376"/>
      <c r="BK9" s="94">
        <v>25</v>
      </c>
      <c r="BL9" s="24">
        <v>25</v>
      </c>
      <c r="BM9" s="24">
        <f>BL9/BK9*100</f>
        <v>100</v>
      </c>
      <c r="BN9" s="24">
        <v>25</v>
      </c>
      <c r="BO9" s="376">
        <f>BN9/BL9*10</f>
        <v>10</v>
      </c>
      <c r="BP9" s="276"/>
      <c r="BQ9" s="26"/>
      <c r="BR9" s="26"/>
      <c r="BS9" s="26"/>
      <c r="BT9" s="26"/>
      <c r="BU9" s="26"/>
      <c r="BV9" s="27"/>
    </row>
    <row r="10" spans="1:74" s="12" customFormat="1" ht="15" customHeight="1">
      <c r="A10" s="379" t="s">
        <v>33</v>
      </c>
      <c r="B10" s="9"/>
      <c r="C10" s="13">
        <f t="shared" si="0"/>
        <v>26351</v>
      </c>
      <c r="D10" s="13">
        <f t="shared" si="11"/>
        <v>26351</v>
      </c>
      <c r="E10" s="14">
        <f t="shared" si="12"/>
        <v>100</v>
      </c>
      <c r="F10" s="13">
        <f t="shared" si="13"/>
        <v>86338.40000000001</v>
      </c>
      <c r="G10" s="15">
        <f t="shared" si="14"/>
        <v>32.76475276080605</v>
      </c>
      <c r="H10" s="16">
        <v>12076</v>
      </c>
      <c r="I10" s="17">
        <v>12076</v>
      </c>
      <c r="J10" s="8">
        <f t="shared" si="15"/>
        <v>100</v>
      </c>
      <c r="K10" s="17">
        <v>47578</v>
      </c>
      <c r="L10" s="261">
        <f aca="true" t="shared" si="18" ref="L10:L18">K10/I10*10</f>
        <v>39.39880755216959</v>
      </c>
      <c r="M10" s="10">
        <v>1120</v>
      </c>
      <c r="N10" s="9">
        <v>1120</v>
      </c>
      <c r="O10" s="8">
        <f t="shared" si="1"/>
        <v>100</v>
      </c>
      <c r="P10" s="9">
        <v>4309</v>
      </c>
      <c r="Q10" s="246">
        <f t="shared" si="2"/>
        <v>38.473214285714285</v>
      </c>
      <c r="R10" s="19"/>
      <c r="S10" s="20"/>
      <c r="T10" s="15"/>
      <c r="U10" s="20"/>
      <c r="V10" s="18"/>
      <c r="W10" s="10">
        <v>378</v>
      </c>
      <c r="X10" s="21">
        <v>378</v>
      </c>
      <c r="Y10" s="8">
        <f t="shared" si="16"/>
        <v>100</v>
      </c>
      <c r="Z10" s="17">
        <v>894.6</v>
      </c>
      <c r="AA10" s="246">
        <f t="shared" si="17"/>
        <v>23.666666666666668</v>
      </c>
      <c r="AB10" s="10">
        <v>5448</v>
      </c>
      <c r="AC10" s="16">
        <v>5448</v>
      </c>
      <c r="AD10" s="7">
        <f t="shared" si="3"/>
        <v>100</v>
      </c>
      <c r="AE10" s="16">
        <v>14480</v>
      </c>
      <c r="AF10" s="250">
        <f t="shared" si="4"/>
        <v>26.578560939794418</v>
      </c>
      <c r="AG10" s="10">
        <v>2934</v>
      </c>
      <c r="AH10" s="17">
        <v>2934</v>
      </c>
      <c r="AI10" s="22">
        <f t="shared" si="5"/>
        <v>100</v>
      </c>
      <c r="AJ10" s="17">
        <v>7790</v>
      </c>
      <c r="AK10" s="271">
        <f t="shared" si="6"/>
        <v>26.550783912747104</v>
      </c>
      <c r="AL10" s="10">
        <v>3288</v>
      </c>
      <c r="AM10" s="16">
        <v>3288</v>
      </c>
      <c r="AN10" s="23">
        <f t="shared" si="7"/>
        <v>100</v>
      </c>
      <c r="AO10" s="16">
        <v>9577</v>
      </c>
      <c r="AP10" s="261">
        <f t="shared" si="8"/>
        <v>29.12712895377129</v>
      </c>
      <c r="AQ10" s="11">
        <v>100</v>
      </c>
      <c r="AR10" s="24">
        <v>100</v>
      </c>
      <c r="AS10" s="29">
        <f aca="true" t="shared" si="19" ref="AS10:AS20">AR10/AQ10*100</f>
        <v>100</v>
      </c>
      <c r="AT10" s="24">
        <v>400</v>
      </c>
      <c r="AU10" s="256">
        <f aca="true" t="shared" si="20" ref="AU10:AU20">AT10/AR10*10</f>
        <v>40</v>
      </c>
      <c r="AV10" s="25">
        <v>204</v>
      </c>
      <c r="AW10" s="24">
        <v>204</v>
      </c>
      <c r="AX10" s="24">
        <f>AW10/AV10*100</f>
        <v>100</v>
      </c>
      <c r="AY10" s="24">
        <v>326</v>
      </c>
      <c r="AZ10" s="255">
        <f>AY10/AW10*10</f>
        <v>15.980392156862745</v>
      </c>
      <c r="BA10" s="10">
        <v>749</v>
      </c>
      <c r="BB10" s="21">
        <v>749</v>
      </c>
      <c r="BC10" s="8">
        <f t="shared" si="9"/>
        <v>100</v>
      </c>
      <c r="BD10" s="21">
        <v>890</v>
      </c>
      <c r="BE10" s="261">
        <f t="shared" si="10"/>
        <v>11.882510013351135</v>
      </c>
      <c r="BF10" s="386">
        <v>32</v>
      </c>
      <c r="BG10" s="26">
        <v>32</v>
      </c>
      <c r="BH10" s="26">
        <f>BG10/BF10*100</f>
        <v>100</v>
      </c>
      <c r="BI10" s="26">
        <v>60.8</v>
      </c>
      <c r="BJ10" s="376">
        <f>BI10/BG10*10</f>
        <v>19</v>
      </c>
      <c r="BK10" s="94">
        <v>22</v>
      </c>
      <c r="BL10" s="24">
        <v>22</v>
      </c>
      <c r="BM10" s="24">
        <f>BL10/BK10*100</f>
        <v>100</v>
      </c>
      <c r="BN10" s="24">
        <v>33</v>
      </c>
      <c r="BO10" s="376">
        <f>BN10/BL10*10</f>
        <v>15</v>
      </c>
      <c r="BP10" s="276"/>
      <c r="BQ10" s="26"/>
      <c r="BR10" s="26"/>
      <c r="BS10" s="26"/>
      <c r="BT10" s="26"/>
      <c r="BU10" s="26"/>
      <c r="BV10" s="27"/>
    </row>
    <row r="11" spans="1:74" s="12" customFormat="1" ht="15.75" customHeight="1">
      <c r="A11" s="379" t="s">
        <v>34</v>
      </c>
      <c r="B11" s="9"/>
      <c r="C11" s="13">
        <f t="shared" si="0"/>
        <v>59506</v>
      </c>
      <c r="D11" s="13">
        <f t="shared" si="11"/>
        <v>59506</v>
      </c>
      <c r="E11" s="14">
        <f t="shared" si="12"/>
        <v>100</v>
      </c>
      <c r="F11" s="13">
        <f t="shared" si="13"/>
        <v>144247</v>
      </c>
      <c r="G11" s="15">
        <f t="shared" si="14"/>
        <v>24.24074883205055</v>
      </c>
      <c r="H11" s="16">
        <v>24709</v>
      </c>
      <c r="I11" s="17">
        <v>24709</v>
      </c>
      <c r="J11" s="8">
        <f t="shared" si="15"/>
        <v>100</v>
      </c>
      <c r="K11" s="17">
        <v>77833</v>
      </c>
      <c r="L11" s="261">
        <f t="shared" si="18"/>
        <v>31.49985835120806</v>
      </c>
      <c r="M11" s="10">
        <v>936</v>
      </c>
      <c r="N11" s="9">
        <v>936</v>
      </c>
      <c r="O11" s="8">
        <f t="shared" si="1"/>
        <v>100</v>
      </c>
      <c r="P11" s="9">
        <v>1675</v>
      </c>
      <c r="Q11" s="246">
        <f t="shared" si="2"/>
        <v>17.895299145299145</v>
      </c>
      <c r="R11" s="19"/>
      <c r="S11" s="20"/>
      <c r="T11" s="15"/>
      <c r="U11" s="20"/>
      <c r="V11" s="18"/>
      <c r="W11" s="10">
        <v>244</v>
      </c>
      <c r="X11" s="21">
        <v>244</v>
      </c>
      <c r="Y11" s="8">
        <f t="shared" si="16"/>
        <v>100</v>
      </c>
      <c r="Z11" s="17">
        <v>665</v>
      </c>
      <c r="AA11" s="246">
        <f t="shared" si="17"/>
        <v>27.254098360655735</v>
      </c>
      <c r="AB11" s="10">
        <v>19138</v>
      </c>
      <c r="AC11" s="16">
        <v>19138</v>
      </c>
      <c r="AD11" s="7">
        <f t="shared" si="3"/>
        <v>100</v>
      </c>
      <c r="AE11" s="16">
        <v>38169</v>
      </c>
      <c r="AF11" s="250">
        <f t="shared" si="4"/>
        <v>19.944090291566518</v>
      </c>
      <c r="AG11" s="10">
        <v>12043</v>
      </c>
      <c r="AH11" s="17">
        <v>12043</v>
      </c>
      <c r="AI11" s="22">
        <f t="shared" si="5"/>
        <v>100</v>
      </c>
      <c r="AJ11" s="17">
        <v>22726</v>
      </c>
      <c r="AK11" s="271">
        <f t="shared" si="6"/>
        <v>18.870713277422567</v>
      </c>
      <c r="AL11" s="10">
        <v>1409</v>
      </c>
      <c r="AM11" s="16">
        <v>1409</v>
      </c>
      <c r="AN11" s="23">
        <f t="shared" si="7"/>
        <v>100</v>
      </c>
      <c r="AO11" s="16">
        <v>2637</v>
      </c>
      <c r="AP11" s="261">
        <f t="shared" si="8"/>
        <v>18.71540099361249</v>
      </c>
      <c r="AQ11" s="11">
        <v>13</v>
      </c>
      <c r="AR11" s="24">
        <v>13</v>
      </c>
      <c r="AS11" s="29">
        <f t="shared" si="19"/>
        <v>100</v>
      </c>
      <c r="AT11" s="24">
        <v>35</v>
      </c>
      <c r="AU11" s="256">
        <f t="shared" si="20"/>
        <v>26.923076923076927</v>
      </c>
      <c r="AV11" s="25"/>
      <c r="AW11" s="24"/>
      <c r="AX11" s="24"/>
      <c r="AY11" s="24"/>
      <c r="AZ11" s="255"/>
      <c r="BA11" s="10">
        <v>1014</v>
      </c>
      <c r="BB11" s="21">
        <v>1014</v>
      </c>
      <c r="BC11" s="8">
        <f t="shared" si="9"/>
        <v>100</v>
      </c>
      <c r="BD11" s="21">
        <v>507</v>
      </c>
      <c r="BE11" s="261">
        <f t="shared" si="10"/>
        <v>5</v>
      </c>
      <c r="BF11" s="386"/>
      <c r="BG11" s="26"/>
      <c r="BH11" s="26"/>
      <c r="BI11" s="26"/>
      <c r="BJ11" s="376"/>
      <c r="BK11" s="94"/>
      <c r="BL11" s="24"/>
      <c r="BM11" s="24"/>
      <c r="BN11" s="24"/>
      <c r="BO11" s="376"/>
      <c r="BP11" s="276"/>
      <c r="BQ11" s="26"/>
      <c r="BR11" s="26"/>
      <c r="BS11" s="26"/>
      <c r="BT11" s="26"/>
      <c r="BU11" s="26"/>
      <c r="BV11" s="27"/>
    </row>
    <row r="12" spans="1:74" s="12" customFormat="1" ht="15" customHeight="1">
      <c r="A12" s="379" t="s">
        <v>35</v>
      </c>
      <c r="B12" s="407"/>
      <c r="C12" s="13">
        <f t="shared" si="0"/>
        <v>69390</v>
      </c>
      <c r="D12" s="13">
        <f t="shared" si="11"/>
        <v>68632</v>
      </c>
      <c r="E12" s="14">
        <f t="shared" si="12"/>
        <v>98.90762357688428</v>
      </c>
      <c r="F12" s="13">
        <f t="shared" si="13"/>
        <v>219273</v>
      </c>
      <c r="G12" s="15">
        <f t="shared" si="14"/>
        <v>31.949090803123905</v>
      </c>
      <c r="H12" s="16">
        <v>25209</v>
      </c>
      <c r="I12" s="17">
        <v>25209</v>
      </c>
      <c r="J12" s="8">
        <f t="shared" si="15"/>
        <v>100</v>
      </c>
      <c r="K12" s="17">
        <v>95184</v>
      </c>
      <c r="L12" s="261">
        <f t="shared" si="18"/>
        <v>37.75794359157444</v>
      </c>
      <c r="M12" s="10">
        <v>4577</v>
      </c>
      <c r="N12" s="9">
        <v>4577</v>
      </c>
      <c r="O12" s="8">
        <f t="shared" si="1"/>
        <v>100</v>
      </c>
      <c r="P12" s="9">
        <v>13614</v>
      </c>
      <c r="Q12" s="246">
        <f t="shared" si="2"/>
        <v>29.744374044133714</v>
      </c>
      <c r="R12" s="19"/>
      <c r="S12" s="20"/>
      <c r="T12" s="15"/>
      <c r="U12" s="20"/>
      <c r="V12" s="18"/>
      <c r="W12" s="10">
        <v>3680</v>
      </c>
      <c r="X12" s="21">
        <v>3680</v>
      </c>
      <c r="Y12" s="8">
        <f t="shared" si="16"/>
        <v>100</v>
      </c>
      <c r="Z12" s="17">
        <v>8038</v>
      </c>
      <c r="AA12" s="246">
        <f t="shared" si="17"/>
        <v>21.842391304347828</v>
      </c>
      <c r="AB12" s="10">
        <v>14156</v>
      </c>
      <c r="AC12" s="16">
        <v>14156</v>
      </c>
      <c r="AD12" s="7">
        <f t="shared" si="3"/>
        <v>100</v>
      </c>
      <c r="AE12" s="16">
        <v>33989</v>
      </c>
      <c r="AF12" s="250">
        <f t="shared" si="4"/>
        <v>24.01031364792314</v>
      </c>
      <c r="AG12" s="10">
        <v>15018</v>
      </c>
      <c r="AH12" s="17">
        <v>15018</v>
      </c>
      <c r="AI12" s="22">
        <f aca="true" t="shared" si="21" ref="AI12:AI22">AH12/AG12*100</f>
        <v>100</v>
      </c>
      <c r="AJ12" s="17">
        <v>46958</v>
      </c>
      <c r="AK12" s="271">
        <f aca="true" t="shared" si="22" ref="AK12:AK22">AJ12/AH12*10</f>
        <v>31.267811958982552</v>
      </c>
      <c r="AL12" s="10">
        <v>5059</v>
      </c>
      <c r="AM12" s="16">
        <v>5059</v>
      </c>
      <c r="AN12" s="23">
        <f t="shared" si="7"/>
        <v>100</v>
      </c>
      <c r="AO12" s="16">
        <v>19794</v>
      </c>
      <c r="AP12" s="261">
        <f t="shared" si="8"/>
        <v>39.12630954734137</v>
      </c>
      <c r="AQ12" s="11">
        <v>994</v>
      </c>
      <c r="AR12" s="24">
        <v>236</v>
      </c>
      <c r="AS12" s="29">
        <f t="shared" si="19"/>
        <v>23.74245472837022</v>
      </c>
      <c r="AT12" s="24">
        <v>733</v>
      </c>
      <c r="AU12" s="256">
        <f t="shared" si="20"/>
        <v>31.059322033898304</v>
      </c>
      <c r="AV12" s="25">
        <v>200</v>
      </c>
      <c r="AW12" s="24">
        <v>200</v>
      </c>
      <c r="AX12" s="24">
        <f>AW12/AV12*100</f>
        <v>100</v>
      </c>
      <c r="AY12" s="24">
        <v>200</v>
      </c>
      <c r="AZ12" s="255">
        <f>AY12/AW12*10</f>
        <v>10</v>
      </c>
      <c r="BA12" s="10">
        <v>247</v>
      </c>
      <c r="BB12" s="21">
        <v>247</v>
      </c>
      <c r="BC12" s="8">
        <f aca="true" t="shared" si="23" ref="BC12:BC18">BB12/BA12*100</f>
        <v>100</v>
      </c>
      <c r="BD12" s="21">
        <v>263</v>
      </c>
      <c r="BE12" s="261">
        <f aca="true" t="shared" si="24" ref="BE12:BE18">BD12/BB12*10</f>
        <v>10.647773279352226</v>
      </c>
      <c r="BF12" s="386">
        <v>250</v>
      </c>
      <c r="BG12" s="26">
        <v>250</v>
      </c>
      <c r="BH12" s="26">
        <f>BG12/BF12*100</f>
        <v>100</v>
      </c>
      <c r="BI12" s="26">
        <v>500</v>
      </c>
      <c r="BJ12" s="376">
        <f>BI12/BG12*10</f>
        <v>20</v>
      </c>
      <c r="BK12" s="94"/>
      <c r="BL12" s="24"/>
      <c r="BM12" s="24"/>
      <c r="BN12" s="24"/>
      <c r="BO12" s="376"/>
      <c r="BP12" s="276"/>
      <c r="BQ12" s="26"/>
      <c r="BR12" s="26"/>
      <c r="BS12" s="26"/>
      <c r="BT12" s="26"/>
      <c r="BU12" s="26"/>
      <c r="BV12" s="27"/>
    </row>
    <row r="13" spans="1:74" s="12" customFormat="1" ht="16.5" customHeight="1">
      <c r="A13" s="379" t="s">
        <v>36</v>
      </c>
      <c r="B13" s="407"/>
      <c r="C13" s="13">
        <f t="shared" si="0"/>
        <v>19265</v>
      </c>
      <c r="D13" s="13">
        <f>I13+N13+S13+X13+AC13+AH13+AM13+AR13+AW13+BB13+BG13+BL13</f>
        <v>19265</v>
      </c>
      <c r="E13" s="14">
        <f t="shared" si="12"/>
        <v>100</v>
      </c>
      <c r="F13" s="13">
        <f t="shared" si="13"/>
        <v>44718</v>
      </c>
      <c r="G13" s="15">
        <f t="shared" si="14"/>
        <v>23.212042564235663</v>
      </c>
      <c r="H13" s="16">
        <v>12209</v>
      </c>
      <c r="I13" s="17">
        <v>12209</v>
      </c>
      <c r="J13" s="8">
        <f t="shared" si="15"/>
        <v>100</v>
      </c>
      <c r="K13" s="17">
        <v>33947</v>
      </c>
      <c r="L13" s="261">
        <f t="shared" si="18"/>
        <v>27.80489802604636</v>
      </c>
      <c r="M13" s="10">
        <v>805</v>
      </c>
      <c r="N13" s="9">
        <v>805</v>
      </c>
      <c r="O13" s="8">
        <f t="shared" si="1"/>
        <v>100</v>
      </c>
      <c r="P13" s="9">
        <v>1609</v>
      </c>
      <c r="Q13" s="246">
        <f t="shared" si="2"/>
        <v>19.987577639751553</v>
      </c>
      <c r="R13" s="19"/>
      <c r="S13" s="20"/>
      <c r="T13" s="15"/>
      <c r="U13" s="20"/>
      <c r="V13" s="18"/>
      <c r="W13" s="10">
        <v>420</v>
      </c>
      <c r="X13" s="21">
        <v>420</v>
      </c>
      <c r="Y13" s="8">
        <f t="shared" si="16"/>
        <v>100</v>
      </c>
      <c r="Z13" s="28">
        <v>680</v>
      </c>
      <c r="AA13" s="246">
        <f t="shared" si="17"/>
        <v>16.19047619047619</v>
      </c>
      <c r="AB13" s="10">
        <v>2577</v>
      </c>
      <c r="AC13" s="20">
        <v>2577</v>
      </c>
      <c r="AD13" s="7">
        <f t="shared" si="3"/>
        <v>100</v>
      </c>
      <c r="AE13" s="20">
        <v>4013</v>
      </c>
      <c r="AF13" s="250">
        <f t="shared" si="4"/>
        <v>15.572370974000776</v>
      </c>
      <c r="AG13" s="10">
        <v>904</v>
      </c>
      <c r="AH13" s="28">
        <v>904</v>
      </c>
      <c r="AI13" s="22">
        <f t="shared" si="21"/>
        <v>100</v>
      </c>
      <c r="AJ13" s="28">
        <v>1521</v>
      </c>
      <c r="AK13" s="271">
        <f t="shared" si="22"/>
        <v>16.825221238938052</v>
      </c>
      <c r="AL13" s="10">
        <v>1782</v>
      </c>
      <c r="AM13" s="20">
        <v>1782</v>
      </c>
      <c r="AN13" s="23">
        <f t="shared" si="7"/>
        <v>100</v>
      </c>
      <c r="AO13" s="20">
        <v>2723</v>
      </c>
      <c r="AP13" s="261">
        <f t="shared" si="8"/>
        <v>15.280583613916948</v>
      </c>
      <c r="AQ13" s="11">
        <v>67</v>
      </c>
      <c r="AR13" s="30">
        <v>67</v>
      </c>
      <c r="AS13" s="29">
        <f t="shared" si="19"/>
        <v>100</v>
      </c>
      <c r="AT13" s="30">
        <v>14</v>
      </c>
      <c r="AU13" s="256">
        <f t="shared" si="20"/>
        <v>2.08955223880597</v>
      </c>
      <c r="AV13" s="25"/>
      <c r="AW13" s="29"/>
      <c r="AX13" s="24"/>
      <c r="AY13" s="29"/>
      <c r="AZ13" s="255"/>
      <c r="BA13" s="10">
        <v>501</v>
      </c>
      <c r="BB13" s="21">
        <v>501</v>
      </c>
      <c r="BC13" s="8">
        <f t="shared" si="23"/>
        <v>100</v>
      </c>
      <c r="BD13" s="21">
        <v>211</v>
      </c>
      <c r="BE13" s="261">
        <f t="shared" si="24"/>
        <v>4.211576846307386</v>
      </c>
      <c r="BF13" s="386"/>
      <c r="BG13" s="30"/>
      <c r="BH13" s="26"/>
      <c r="BI13" s="30"/>
      <c r="BJ13" s="376"/>
      <c r="BK13" s="94"/>
      <c r="BL13" s="29"/>
      <c r="BM13" s="24"/>
      <c r="BN13" s="29"/>
      <c r="BO13" s="376"/>
      <c r="BP13" s="277"/>
      <c r="BQ13" s="30"/>
      <c r="BR13" s="30"/>
      <c r="BS13" s="30"/>
      <c r="BT13" s="30"/>
      <c r="BU13" s="30"/>
      <c r="BV13" s="31"/>
    </row>
    <row r="14" spans="1:74" s="12" customFormat="1" ht="17.25" customHeight="1">
      <c r="A14" s="379" t="s">
        <v>37</v>
      </c>
      <c r="B14" s="407"/>
      <c r="C14" s="13">
        <f t="shared" si="0"/>
        <v>23767</v>
      </c>
      <c r="D14" s="13">
        <f t="shared" si="11"/>
        <v>23767</v>
      </c>
      <c r="E14" s="14">
        <f t="shared" si="12"/>
        <v>100</v>
      </c>
      <c r="F14" s="13">
        <f t="shared" si="13"/>
        <v>87820</v>
      </c>
      <c r="G14" s="15">
        <f t="shared" si="14"/>
        <v>36.950393402617074</v>
      </c>
      <c r="H14" s="16">
        <v>9382</v>
      </c>
      <c r="I14" s="17">
        <v>9382</v>
      </c>
      <c r="J14" s="8">
        <f t="shared" si="15"/>
        <v>100</v>
      </c>
      <c r="K14" s="17">
        <v>39304</v>
      </c>
      <c r="L14" s="261">
        <f t="shared" si="18"/>
        <v>41.892986570027716</v>
      </c>
      <c r="M14" s="10">
        <v>965</v>
      </c>
      <c r="N14" s="9">
        <v>965</v>
      </c>
      <c r="O14" s="8">
        <f t="shared" si="1"/>
        <v>100</v>
      </c>
      <c r="P14" s="9">
        <v>2197</v>
      </c>
      <c r="Q14" s="246">
        <f t="shared" si="2"/>
        <v>22.766839378238345</v>
      </c>
      <c r="R14" s="19"/>
      <c r="S14" s="20"/>
      <c r="T14" s="15"/>
      <c r="U14" s="20"/>
      <c r="V14" s="18"/>
      <c r="W14" s="10">
        <v>1251</v>
      </c>
      <c r="X14" s="21">
        <v>1251</v>
      </c>
      <c r="Y14" s="8">
        <f t="shared" si="16"/>
        <v>100</v>
      </c>
      <c r="Z14" s="28">
        <v>3753</v>
      </c>
      <c r="AA14" s="246">
        <f t="shared" si="17"/>
        <v>30</v>
      </c>
      <c r="AB14" s="10">
        <v>4408</v>
      </c>
      <c r="AC14" s="20">
        <v>4408</v>
      </c>
      <c r="AD14" s="7">
        <f t="shared" si="3"/>
        <v>100</v>
      </c>
      <c r="AE14" s="20">
        <v>13593</v>
      </c>
      <c r="AF14" s="250">
        <f t="shared" si="4"/>
        <v>30.837114337568057</v>
      </c>
      <c r="AG14" s="10">
        <v>5935</v>
      </c>
      <c r="AH14" s="28">
        <v>5935</v>
      </c>
      <c r="AI14" s="22">
        <f t="shared" si="21"/>
        <v>100</v>
      </c>
      <c r="AJ14" s="28">
        <v>20652</v>
      </c>
      <c r="AK14" s="271">
        <f t="shared" si="22"/>
        <v>34.79696714406066</v>
      </c>
      <c r="AL14" s="10">
        <v>992</v>
      </c>
      <c r="AM14" s="20">
        <v>992</v>
      </c>
      <c r="AN14" s="15">
        <f t="shared" si="7"/>
        <v>100</v>
      </c>
      <c r="AO14" s="20">
        <v>2774</v>
      </c>
      <c r="AP14" s="246">
        <f t="shared" si="8"/>
        <v>27.963709677419356</v>
      </c>
      <c r="AQ14" s="11">
        <v>661</v>
      </c>
      <c r="AR14" s="30">
        <v>661</v>
      </c>
      <c r="AS14" s="29">
        <f t="shared" si="19"/>
        <v>100</v>
      </c>
      <c r="AT14" s="30">
        <v>5288</v>
      </c>
      <c r="AU14" s="256">
        <f t="shared" si="20"/>
        <v>80</v>
      </c>
      <c r="AV14" s="25"/>
      <c r="AW14" s="29"/>
      <c r="AX14" s="24"/>
      <c r="AY14" s="29"/>
      <c r="AZ14" s="255"/>
      <c r="BA14" s="10">
        <v>173</v>
      </c>
      <c r="BB14" s="21">
        <v>173</v>
      </c>
      <c r="BC14" s="8">
        <f t="shared" si="23"/>
        <v>100</v>
      </c>
      <c r="BD14" s="21">
        <v>259</v>
      </c>
      <c r="BE14" s="261">
        <f t="shared" si="24"/>
        <v>14.971098265895954</v>
      </c>
      <c r="BF14" s="386"/>
      <c r="BG14" s="30"/>
      <c r="BH14" s="26"/>
      <c r="BI14" s="30"/>
      <c r="BJ14" s="376"/>
      <c r="BK14" s="94"/>
      <c r="BL14" s="29"/>
      <c r="BM14" s="24"/>
      <c r="BN14" s="29"/>
      <c r="BO14" s="376"/>
      <c r="BP14" s="277"/>
      <c r="BQ14" s="30"/>
      <c r="BR14" s="30"/>
      <c r="BS14" s="30"/>
      <c r="BT14" s="30"/>
      <c r="BU14" s="30"/>
      <c r="BV14" s="31"/>
    </row>
    <row r="15" spans="1:74" s="12" customFormat="1" ht="15" customHeight="1">
      <c r="A15" s="379" t="s">
        <v>38</v>
      </c>
      <c r="B15" s="407"/>
      <c r="C15" s="13">
        <f t="shared" si="0"/>
        <v>17011</v>
      </c>
      <c r="D15" s="13">
        <f t="shared" si="11"/>
        <v>17011</v>
      </c>
      <c r="E15" s="14">
        <f t="shared" si="12"/>
        <v>100</v>
      </c>
      <c r="F15" s="13">
        <f t="shared" si="13"/>
        <v>61735</v>
      </c>
      <c r="G15" s="15">
        <f t="shared" si="14"/>
        <v>36.29122332608312</v>
      </c>
      <c r="H15" s="16">
        <v>10537</v>
      </c>
      <c r="I15" s="17">
        <v>10537</v>
      </c>
      <c r="J15" s="8">
        <f t="shared" si="15"/>
        <v>100</v>
      </c>
      <c r="K15" s="17">
        <v>44329</v>
      </c>
      <c r="L15" s="261">
        <f t="shared" si="18"/>
        <v>42.069849103160294</v>
      </c>
      <c r="M15" s="10">
        <v>257</v>
      </c>
      <c r="N15" s="9">
        <v>257</v>
      </c>
      <c r="O15" s="8">
        <f aca="true" t="shared" si="25" ref="O15:O20">N15/M15*100</f>
        <v>100</v>
      </c>
      <c r="P15" s="9">
        <v>976</v>
      </c>
      <c r="Q15" s="246">
        <f aca="true" t="shared" si="26" ref="Q15:Q20">P15/N15*10</f>
        <v>37.976653696498055</v>
      </c>
      <c r="R15" s="19"/>
      <c r="S15" s="20"/>
      <c r="T15" s="15"/>
      <c r="U15" s="20"/>
      <c r="V15" s="18"/>
      <c r="W15" s="10">
        <v>210</v>
      </c>
      <c r="X15" s="21">
        <v>210</v>
      </c>
      <c r="Y15" s="8">
        <f t="shared" si="16"/>
        <v>100</v>
      </c>
      <c r="Z15" s="28">
        <v>350</v>
      </c>
      <c r="AA15" s="246">
        <f t="shared" si="17"/>
        <v>16.666666666666668</v>
      </c>
      <c r="AB15" s="10">
        <v>112</v>
      </c>
      <c r="AC15" s="20">
        <v>112</v>
      </c>
      <c r="AD15" s="7">
        <f t="shared" si="3"/>
        <v>100</v>
      </c>
      <c r="AE15" s="20">
        <v>403</v>
      </c>
      <c r="AF15" s="250">
        <f t="shared" si="4"/>
        <v>35.982142857142854</v>
      </c>
      <c r="AG15" s="10">
        <v>4166</v>
      </c>
      <c r="AH15" s="28">
        <v>4166</v>
      </c>
      <c r="AI15" s="22">
        <f t="shared" si="21"/>
        <v>100</v>
      </c>
      <c r="AJ15" s="28">
        <v>11766</v>
      </c>
      <c r="AK15" s="271">
        <f t="shared" si="22"/>
        <v>28.242918867018723</v>
      </c>
      <c r="AL15" s="10">
        <v>1292</v>
      </c>
      <c r="AM15" s="20">
        <v>1292</v>
      </c>
      <c r="AN15" s="15">
        <f t="shared" si="7"/>
        <v>100</v>
      </c>
      <c r="AO15" s="20">
        <v>2390</v>
      </c>
      <c r="AP15" s="246">
        <f t="shared" si="8"/>
        <v>18.4984520123839</v>
      </c>
      <c r="AQ15" s="11">
        <v>112</v>
      </c>
      <c r="AR15" s="30">
        <v>112</v>
      </c>
      <c r="AS15" s="29">
        <f t="shared" si="19"/>
        <v>100</v>
      </c>
      <c r="AT15" s="29">
        <v>962</v>
      </c>
      <c r="AU15" s="256">
        <f t="shared" si="20"/>
        <v>85.89285714285714</v>
      </c>
      <c r="AV15" s="25">
        <v>305</v>
      </c>
      <c r="AW15" s="29">
        <v>305</v>
      </c>
      <c r="AX15" s="24">
        <f>AW15/AV15*100</f>
        <v>100</v>
      </c>
      <c r="AY15" s="29">
        <v>549</v>
      </c>
      <c r="AZ15" s="255">
        <f>AY15/AW15*10</f>
        <v>18</v>
      </c>
      <c r="BA15" s="10">
        <v>20</v>
      </c>
      <c r="BB15" s="21">
        <v>20</v>
      </c>
      <c r="BC15" s="8">
        <f t="shared" si="23"/>
        <v>100</v>
      </c>
      <c r="BD15" s="21">
        <v>10</v>
      </c>
      <c r="BE15" s="261">
        <f t="shared" si="24"/>
        <v>5</v>
      </c>
      <c r="BF15" s="386"/>
      <c r="BG15" s="30"/>
      <c r="BH15" s="26"/>
      <c r="BI15" s="30"/>
      <c r="BJ15" s="376"/>
      <c r="BK15" s="94"/>
      <c r="BL15" s="29"/>
      <c r="BM15" s="24"/>
      <c r="BN15" s="29"/>
      <c r="BO15" s="376"/>
      <c r="BP15" s="277"/>
      <c r="BQ15" s="30"/>
      <c r="BR15" s="30"/>
      <c r="BS15" s="30"/>
      <c r="BT15" s="30"/>
      <c r="BU15" s="30"/>
      <c r="BV15" s="31"/>
    </row>
    <row r="16" spans="1:74" s="12" customFormat="1" ht="17.25" customHeight="1">
      <c r="A16" s="379" t="s">
        <v>39</v>
      </c>
      <c r="B16" s="407"/>
      <c r="C16" s="13">
        <f t="shared" si="0"/>
        <v>10293</v>
      </c>
      <c r="D16" s="13">
        <f>I16+N16+S16+X16+AC16+AH16+AM16+AR16+AW16+BB16+BG16+BL16+BS16</f>
        <v>10293</v>
      </c>
      <c r="E16" s="14">
        <f t="shared" si="12"/>
        <v>100</v>
      </c>
      <c r="F16" s="13">
        <f>K16+P16+U16+Z16+AE16+AJ16+AO16+AT16+AY16+BD16+BI16+BN16+BU16</f>
        <v>22848</v>
      </c>
      <c r="G16" s="15">
        <f t="shared" si="14"/>
        <v>22.197610026231416</v>
      </c>
      <c r="H16" s="16">
        <v>6502</v>
      </c>
      <c r="I16" s="17">
        <v>6502</v>
      </c>
      <c r="J16" s="8">
        <f t="shared" si="15"/>
        <v>100</v>
      </c>
      <c r="K16" s="17">
        <v>16580</v>
      </c>
      <c r="L16" s="261">
        <f>K16/I16*10</f>
        <v>25.49984620116887</v>
      </c>
      <c r="M16" s="10">
        <v>455</v>
      </c>
      <c r="N16" s="9">
        <v>455</v>
      </c>
      <c r="O16" s="8">
        <f t="shared" si="25"/>
        <v>100</v>
      </c>
      <c r="P16" s="9">
        <v>1592</v>
      </c>
      <c r="Q16" s="246">
        <f t="shared" si="26"/>
        <v>34.98901098901099</v>
      </c>
      <c r="R16" s="19"/>
      <c r="S16" s="20"/>
      <c r="T16" s="15"/>
      <c r="U16" s="20"/>
      <c r="V16" s="18"/>
      <c r="W16" s="10">
        <v>380</v>
      </c>
      <c r="X16" s="21">
        <v>380</v>
      </c>
      <c r="Y16" s="8">
        <f t="shared" si="16"/>
        <v>100</v>
      </c>
      <c r="Z16" s="28">
        <v>694</v>
      </c>
      <c r="AA16" s="246">
        <f t="shared" si="17"/>
        <v>18.263157894736842</v>
      </c>
      <c r="AB16" s="10">
        <v>501</v>
      </c>
      <c r="AC16" s="20">
        <v>501</v>
      </c>
      <c r="AD16" s="7">
        <f t="shared" si="3"/>
        <v>100</v>
      </c>
      <c r="AE16" s="20">
        <v>681</v>
      </c>
      <c r="AF16" s="250">
        <f t="shared" si="4"/>
        <v>13.592814371257484</v>
      </c>
      <c r="AG16" s="10">
        <v>545</v>
      </c>
      <c r="AH16" s="28">
        <v>545</v>
      </c>
      <c r="AI16" s="22">
        <f t="shared" si="21"/>
        <v>100</v>
      </c>
      <c r="AJ16" s="28">
        <v>823</v>
      </c>
      <c r="AK16" s="271">
        <f t="shared" si="22"/>
        <v>15.10091743119266</v>
      </c>
      <c r="AL16" s="10">
        <v>1650</v>
      </c>
      <c r="AM16" s="20">
        <v>1650</v>
      </c>
      <c r="AN16" s="15">
        <f t="shared" si="7"/>
        <v>100</v>
      </c>
      <c r="AO16" s="20">
        <v>2343</v>
      </c>
      <c r="AP16" s="246">
        <f t="shared" si="8"/>
        <v>14.2</v>
      </c>
      <c r="AQ16" s="11"/>
      <c r="AR16" s="29"/>
      <c r="AS16" s="29"/>
      <c r="AT16" s="29"/>
      <c r="AU16" s="256"/>
      <c r="AV16" s="25"/>
      <c r="AW16" s="29"/>
      <c r="AX16" s="24"/>
      <c r="AY16" s="29"/>
      <c r="AZ16" s="255"/>
      <c r="BA16" s="10">
        <v>30</v>
      </c>
      <c r="BB16" s="21">
        <v>30</v>
      </c>
      <c r="BC16" s="8">
        <f t="shared" si="23"/>
        <v>100</v>
      </c>
      <c r="BD16" s="21">
        <v>15</v>
      </c>
      <c r="BE16" s="261">
        <f t="shared" si="24"/>
        <v>5</v>
      </c>
      <c r="BF16" s="386"/>
      <c r="BG16" s="30"/>
      <c r="BH16" s="26"/>
      <c r="BI16" s="30"/>
      <c r="BJ16" s="376"/>
      <c r="BK16" s="94">
        <v>10</v>
      </c>
      <c r="BL16" s="29">
        <v>10</v>
      </c>
      <c r="BM16" s="24">
        <f>BL16/BK16*100</f>
        <v>100</v>
      </c>
      <c r="BN16" s="29">
        <v>10</v>
      </c>
      <c r="BO16" s="376">
        <f>BN16/BL16*10</f>
        <v>10</v>
      </c>
      <c r="BP16" s="277">
        <v>220</v>
      </c>
      <c r="BQ16" s="30"/>
      <c r="BR16" s="30"/>
      <c r="BS16" s="30">
        <v>220</v>
      </c>
      <c r="BT16" s="30">
        <f>BS16/BP16*100</f>
        <v>100</v>
      </c>
      <c r="BU16" s="30">
        <v>110</v>
      </c>
      <c r="BV16" s="31">
        <f>BU16/BS16*10</f>
        <v>5</v>
      </c>
    </row>
    <row r="17" spans="1:74" s="12" customFormat="1" ht="16.5" customHeight="1">
      <c r="A17" s="379" t="s">
        <v>40</v>
      </c>
      <c r="B17" s="407"/>
      <c r="C17" s="13">
        <f t="shared" si="0"/>
        <v>26294</v>
      </c>
      <c r="D17" s="13">
        <f t="shared" si="11"/>
        <v>26294</v>
      </c>
      <c r="E17" s="14">
        <f t="shared" si="12"/>
        <v>100</v>
      </c>
      <c r="F17" s="13">
        <f>K17+P17+U17+Z17+AE17+AJ17+AO17+AT17+AY17+BD17+BI17+BN17+BU17</f>
        <v>75180</v>
      </c>
      <c r="G17" s="15">
        <f t="shared" si="14"/>
        <v>28.592074237468626</v>
      </c>
      <c r="H17" s="16">
        <v>13543</v>
      </c>
      <c r="I17" s="17">
        <v>13543</v>
      </c>
      <c r="J17" s="8">
        <f t="shared" si="15"/>
        <v>100</v>
      </c>
      <c r="K17" s="17">
        <v>46252</v>
      </c>
      <c r="L17" s="261">
        <f t="shared" si="18"/>
        <v>34.151960422358414</v>
      </c>
      <c r="M17" s="10">
        <v>303</v>
      </c>
      <c r="N17" s="9">
        <v>303</v>
      </c>
      <c r="O17" s="8">
        <f t="shared" si="25"/>
        <v>100</v>
      </c>
      <c r="P17" s="9">
        <v>688</v>
      </c>
      <c r="Q17" s="246">
        <f t="shared" si="26"/>
        <v>22.706270627062707</v>
      </c>
      <c r="R17" s="19">
        <v>144</v>
      </c>
      <c r="S17" s="20">
        <v>144</v>
      </c>
      <c r="T17" s="15">
        <f>S17/R17*100</f>
        <v>100</v>
      </c>
      <c r="U17" s="20">
        <v>350</v>
      </c>
      <c r="V17" s="18">
        <f>U17/S17*10</f>
        <v>24.305555555555554</v>
      </c>
      <c r="W17" s="10">
        <v>113</v>
      </c>
      <c r="X17" s="21">
        <v>113</v>
      </c>
      <c r="Y17" s="8">
        <f t="shared" si="16"/>
        <v>100</v>
      </c>
      <c r="Z17" s="28">
        <v>430</v>
      </c>
      <c r="AA17" s="246">
        <f t="shared" si="17"/>
        <v>38.05309734513274</v>
      </c>
      <c r="AB17" s="10">
        <v>890</v>
      </c>
      <c r="AC17" s="20">
        <v>890</v>
      </c>
      <c r="AD17" s="7">
        <f aca="true" t="shared" si="27" ref="AD17:AD26">AC17/AB17*100</f>
        <v>100</v>
      </c>
      <c r="AE17" s="20">
        <v>1475</v>
      </c>
      <c r="AF17" s="250">
        <f aca="true" t="shared" si="28" ref="AF17:AF26">AE17/AC17*10</f>
        <v>16.573033707865168</v>
      </c>
      <c r="AG17" s="10">
        <v>8726</v>
      </c>
      <c r="AH17" s="28">
        <v>8726</v>
      </c>
      <c r="AI17" s="22">
        <f t="shared" si="21"/>
        <v>100</v>
      </c>
      <c r="AJ17" s="28">
        <v>20903</v>
      </c>
      <c r="AK17" s="271">
        <f t="shared" si="22"/>
        <v>23.954847581939035</v>
      </c>
      <c r="AL17" s="10">
        <v>2252</v>
      </c>
      <c r="AM17" s="20">
        <v>2252</v>
      </c>
      <c r="AN17" s="15">
        <f>AM17/AL17*100</f>
        <v>100</v>
      </c>
      <c r="AO17" s="20">
        <v>4784</v>
      </c>
      <c r="AP17" s="246">
        <f t="shared" si="8"/>
        <v>21.24333925399645</v>
      </c>
      <c r="AQ17" s="11"/>
      <c r="AR17" s="29"/>
      <c r="AS17" s="29"/>
      <c r="AT17" s="29"/>
      <c r="AU17" s="256"/>
      <c r="AV17" s="25"/>
      <c r="AW17" s="29"/>
      <c r="AX17" s="24"/>
      <c r="AY17" s="29"/>
      <c r="AZ17" s="255"/>
      <c r="BA17" s="10">
        <v>323</v>
      </c>
      <c r="BB17" s="21">
        <v>323</v>
      </c>
      <c r="BC17" s="8">
        <f t="shared" si="23"/>
        <v>100</v>
      </c>
      <c r="BD17" s="21">
        <v>298</v>
      </c>
      <c r="BE17" s="261">
        <f t="shared" si="24"/>
        <v>9.226006191950464</v>
      </c>
      <c r="BF17" s="386"/>
      <c r="BG17" s="30"/>
      <c r="BH17" s="26"/>
      <c r="BI17" s="30"/>
      <c r="BJ17" s="376"/>
      <c r="BK17" s="94"/>
      <c r="BL17" s="29"/>
      <c r="BM17" s="24"/>
      <c r="BN17" s="29"/>
      <c r="BO17" s="376"/>
      <c r="BP17" s="277"/>
      <c r="BQ17" s="30"/>
      <c r="BR17" s="30"/>
      <c r="BS17" s="30"/>
      <c r="BT17" s="30"/>
      <c r="BU17" s="30"/>
      <c r="BV17" s="31"/>
    </row>
    <row r="18" spans="1:74" s="12" customFormat="1" ht="15.75" customHeight="1">
      <c r="A18" s="379" t="s">
        <v>41</v>
      </c>
      <c r="B18" s="407"/>
      <c r="C18" s="13">
        <f t="shared" si="0"/>
        <v>15293</v>
      </c>
      <c r="D18" s="13">
        <f t="shared" si="11"/>
        <v>15293</v>
      </c>
      <c r="E18" s="14">
        <f t="shared" si="12"/>
        <v>100</v>
      </c>
      <c r="F18" s="13">
        <f t="shared" si="13"/>
        <v>34053</v>
      </c>
      <c r="G18" s="15">
        <f t="shared" si="14"/>
        <v>22.26705028444386</v>
      </c>
      <c r="H18" s="16">
        <v>6374</v>
      </c>
      <c r="I18" s="17">
        <v>6374</v>
      </c>
      <c r="J18" s="8">
        <f t="shared" si="15"/>
        <v>100</v>
      </c>
      <c r="K18" s="17">
        <v>17980</v>
      </c>
      <c r="L18" s="261">
        <f t="shared" si="18"/>
        <v>28.208346407279574</v>
      </c>
      <c r="M18" s="10">
        <v>190</v>
      </c>
      <c r="N18" s="9">
        <v>190</v>
      </c>
      <c r="O18" s="8">
        <f t="shared" si="25"/>
        <v>100</v>
      </c>
      <c r="P18" s="9">
        <v>328</v>
      </c>
      <c r="Q18" s="246">
        <f t="shared" si="26"/>
        <v>17.263157894736842</v>
      </c>
      <c r="R18" s="19"/>
      <c r="S18" s="20"/>
      <c r="T18" s="15"/>
      <c r="U18" s="20"/>
      <c r="V18" s="18"/>
      <c r="W18" s="10">
        <v>240</v>
      </c>
      <c r="X18" s="21">
        <v>240</v>
      </c>
      <c r="Y18" s="8">
        <f>X18/W18*100</f>
        <v>100</v>
      </c>
      <c r="Z18" s="28">
        <v>465</v>
      </c>
      <c r="AA18" s="246">
        <f>Z18/X18*10</f>
        <v>19.375</v>
      </c>
      <c r="AB18" s="10">
        <v>4069</v>
      </c>
      <c r="AC18" s="20">
        <v>4069</v>
      </c>
      <c r="AD18" s="7">
        <f t="shared" si="27"/>
        <v>100</v>
      </c>
      <c r="AE18" s="20">
        <v>7348</v>
      </c>
      <c r="AF18" s="250">
        <f t="shared" si="28"/>
        <v>18.058491029737034</v>
      </c>
      <c r="AG18" s="10">
        <v>3388</v>
      </c>
      <c r="AH18" s="28">
        <v>3388</v>
      </c>
      <c r="AI18" s="22">
        <f t="shared" si="21"/>
        <v>100</v>
      </c>
      <c r="AJ18" s="28">
        <v>6306</v>
      </c>
      <c r="AK18" s="271">
        <f t="shared" si="22"/>
        <v>18.612750885478157</v>
      </c>
      <c r="AL18" s="10">
        <v>621</v>
      </c>
      <c r="AM18" s="20">
        <v>621</v>
      </c>
      <c r="AN18" s="15">
        <f>AM18/AL18*100</f>
        <v>100</v>
      </c>
      <c r="AO18" s="20">
        <v>1236</v>
      </c>
      <c r="AP18" s="246">
        <f t="shared" si="8"/>
        <v>19.903381642512077</v>
      </c>
      <c r="AQ18" s="11"/>
      <c r="AR18" s="29"/>
      <c r="AS18" s="29"/>
      <c r="AT18" s="29"/>
      <c r="AU18" s="256"/>
      <c r="AV18" s="25"/>
      <c r="AW18" s="29"/>
      <c r="AX18" s="24"/>
      <c r="AY18" s="29"/>
      <c r="AZ18" s="255"/>
      <c r="BA18" s="10">
        <v>411</v>
      </c>
      <c r="BB18" s="21">
        <v>411</v>
      </c>
      <c r="BC18" s="8">
        <f t="shared" si="23"/>
        <v>100</v>
      </c>
      <c r="BD18" s="21">
        <v>390</v>
      </c>
      <c r="BE18" s="261">
        <f t="shared" si="24"/>
        <v>9.48905109489051</v>
      </c>
      <c r="BF18" s="386"/>
      <c r="BG18" s="30"/>
      <c r="BH18" s="26"/>
      <c r="BI18" s="30"/>
      <c r="BJ18" s="376"/>
      <c r="BK18" s="94"/>
      <c r="BL18" s="29"/>
      <c r="BM18" s="24"/>
      <c r="BN18" s="29"/>
      <c r="BO18" s="376"/>
      <c r="BP18" s="277"/>
      <c r="BQ18" s="30"/>
      <c r="BR18" s="30"/>
      <c r="BS18" s="30"/>
      <c r="BT18" s="30"/>
      <c r="BU18" s="30"/>
      <c r="BV18" s="31"/>
    </row>
    <row r="19" spans="1:74" s="12" customFormat="1" ht="16.5" customHeight="1">
      <c r="A19" s="379" t="s">
        <v>42</v>
      </c>
      <c r="B19" s="407"/>
      <c r="C19" s="13">
        <f t="shared" si="0"/>
        <v>18135</v>
      </c>
      <c r="D19" s="13">
        <f aca="true" t="shared" si="29" ref="D19:D25">I19+N19+S19+X19+AC19+AH19+AM19+AR19+AW19+BB19+BG19+BL19</f>
        <v>18135</v>
      </c>
      <c r="E19" s="14">
        <f aca="true" t="shared" si="30" ref="E19:E25">D19/C19*100</f>
        <v>100</v>
      </c>
      <c r="F19" s="13">
        <f aca="true" t="shared" si="31" ref="F19:F25">K19+P19+U19+Z19+AE19+AJ19+AO19+AT19+AY19+BD19+BI19+BN19</f>
        <v>40804</v>
      </c>
      <c r="G19" s="15">
        <f aca="true" t="shared" si="32" ref="G19:G26">F19/D19*10</f>
        <v>22.500137854976565</v>
      </c>
      <c r="H19" s="16">
        <v>5708</v>
      </c>
      <c r="I19" s="17">
        <v>5708</v>
      </c>
      <c r="J19" s="8">
        <f aca="true" t="shared" si="33" ref="J19:J26">I19/H19*100</f>
        <v>100</v>
      </c>
      <c r="K19" s="17">
        <v>15435</v>
      </c>
      <c r="L19" s="261">
        <f aca="true" t="shared" si="34" ref="L19:L26">K19/I19*10</f>
        <v>27.040995094604064</v>
      </c>
      <c r="M19" s="10">
        <v>1403</v>
      </c>
      <c r="N19" s="9">
        <v>1403</v>
      </c>
      <c r="O19" s="8">
        <f t="shared" si="25"/>
        <v>100</v>
      </c>
      <c r="P19" s="9">
        <v>3683</v>
      </c>
      <c r="Q19" s="246">
        <f t="shared" si="26"/>
        <v>26.250890947968635</v>
      </c>
      <c r="R19" s="19">
        <v>387</v>
      </c>
      <c r="S19" s="20">
        <v>387</v>
      </c>
      <c r="T19" s="15">
        <f>S19/R19*100</f>
        <v>100</v>
      </c>
      <c r="U19" s="20">
        <v>720</v>
      </c>
      <c r="V19" s="18">
        <f>U19/S19*10</f>
        <v>18.6046511627907</v>
      </c>
      <c r="W19" s="10"/>
      <c r="X19" s="21"/>
      <c r="Y19" s="8"/>
      <c r="Z19" s="28"/>
      <c r="AA19" s="246"/>
      <c r="AB19" s="10">
        <v>2103</v>
      </c>
      <c r="AC19" s="20">
        <v>2103</v>
      </c>
      <c r="AD19" s="7">
        <f t="shared" si="27"/>
        <v>100</v>
      </c>
      <c r="AE19" s="20">
        <v>4020</v>
      </c>
      <c r="AF19" s="250">
        <f t="shared" si="28"/>
        <v>19.115549215406563</v>
      </c>
      <c r="AG19" s="10">
        <v>4359</v>
      </c>
      <c r="AH19" s="28">
        <v>4359</v>
      </c>
      <c r="AI19" s="22">
        <f t="shared" si="21"/>
        <v>100</v>
      </c>
      <c r="AJ19" s="28">
        <v>9704</v>
      </c>
      <c r="AK19" s="271">
        <f t="shared" si="22"/>
        <v>22.261986694195915</v>
      </c>
      <c r="AL19" s="10">
        <v>3356</v>
      </c>
      <c r="AM19" s="20">
        <v>3356</v>
      </c>
      <c r="AN19" s="15">
        <f>AM19/AL19*100</f>
        <v>100</v>
      </c>
      <c r="AO19" s="20">
        <v>6158</v>
      </c>
      <c r="AP19" s="271">
        <f>AO19/AM19*10</f>
        <v>18.3492252681764</v>
      </c>
      <c r="AQ19" s="11"/>
      <c r="AR19" s="29"/>
      <c r="AS19" s="29"/>
      <c r="AT19" s="29"/>
      <c r="AU19" s="256"/>
      <c r="AV19" s="25">
        <v>729</v>
      </c>
      <c r="AW19" s="30">
        <v>729</v>
      </c>
      <c r="AX19" s="24">
        <f>AW19/AV19*100</f>
        <v>100</v>
      </c>
      <c r="AY19" s="30">
        <v>1021</v>
      </c>
      <c r="AZ19" s="255">
        <f>AY19/AW19*10</f>
        <v>14.005486968449931</v>
      </c>
      <c r="BA19" s="10">
        <v>90</v>
      </c>
      <c r="BB19" s="21">
        <v>90</v>
      </c>
      <c r="BC19" s="8">
        <f aca="true" t="shared" si="35" ref="BC19:BC26">BB19/BA19*100</f>
        <v>100</v>
      </c>
      <c r="BD19" s="21">
        <v>63</v>
      </c>
      <c r="BE19" s="261">
        <f aca="true" t="shared" si="36" ref="BE19:BE26">BD19/BB19*10</f>
        <v>7</v>
      </c>
      <c r="BF19" s="386"/>
      <c r="BG19" s="30"/>
      <c r="BH19" s="26"/>
      <c r="BI19" s="30"/>
      <c r="BJ19" s="376"/>
      <c r="BK19" s="94"/>
      <c r="BL19" s="29"/>
      <c r="BM19" s="24"/>
      <c r="BN19" s="29"/>
      <c r="BO19" s="376"/>
      <c r="BP19" s="277"/>
      <c r="BQ19" s="30"/>
      <c r="BR19" s="30"/>
      <c r="BS19" s="30"/>
      <c r="BT19" s="30"/>
      <c r="BU19" s="30"/>
      <c r="BV19" s="31"/>
    </row>
    <row r="20" spans="1:74" s="12" customFormat="1" ht="15.75" customHeight="1">
      <c r="A20" s="379" t="s">
        <v>43</v>
      </c>
      <c r="B20" s="407"/>
      <c r="C20" s="13">
        <f t="shared" si="0"/>
        <v>31961</v>
      </c>
      <c r="D20" s="13">
        <f t="shared" si="29"/>
        <v>31836</v>
      </c>
      <c r="E20" s="14">
        <f t="shared" si="30"/>
        <v>99.6088983448578</v>
      </c>
      <c r="F20" s="13">
        <f t="shared" si="31"/>
        <v>102638</v>
      </c>
      <c r="G20" s="15">
        <f t="shared" si="32"/>
        <v>32.23960296519663</v>
      </c>
      <c r="H20" s="16">
        <v>12410</v>
      </c>
      <c r="I20" s="17">
        <v>12410</v>
      </c>
      <c r="J20" s="8">
        <f t="shared" si="33"/>
        <v>100</v>
      </c>
      <c r="K20" s="17">
        <v>46418</v>
      </c>
      <c r="L20" s="261">
        <f t="shared" si="34"/>
        <v>37.40370668815471</v>
      </c>
      <c r="M20" s="10">
        <v>5429</v>
      </c>
      <c r="N20" s="9">
        <v>5429</v>
      </c>
      <c r="O20" s="8">
        <f t="shared" si="25"/>
        <v>100</v>
      </c>
      <c r="P20" s="9">
        <v>10907</v>
      </c>
      <c r="Q20" s="246">
        <f t="shared" si="26"/>
        <v>20.09025603241849</v>
      </c>
      <c r="R20" s="19"/>
      <c r="S20" s="20"/>
      <c r="T20" s="15"/>
      <c r="U20" s="20"/>
      <c r="V20" s="18"/>
      <c r="W20" s="10">
        <v>947</v>
      </c>
      <c r="X20" s="21">
        <v>947</v>
      </c>
      <c r="Y20" s="8">
        <f aca="true" t="shared" si="37" ref="Y20:Y26">X20/W20*100</f>
        <v>100</v>
      </c>
      <c r="Z20" s="17">
        <v>2454</v>
      </c>
      <c r="AA20" s="246">
        <f aca="true" t="shared" si="38" ref="AA20:AA26">Z20/X20*10</f>
        <v>25.913410770855336</v>
      </c>
      <c r="AB20" s="10">
        <v>2411</v>
      </c>
      <c r="AC20" s="16">
        <v>2411</v>
      </c>
      <c r="AD20" s="7">
        <f t="shared" si="27"/>
        <v>100</v>
      </c>
      <c r="AE20" s="16">
        <v>8057</v>
      </c>
      <c r="AF20" s="250">
        <f t="shared" si="28"/>
        <v>33.417669017005394</v>
      </c>
      <c r="AG20" s="10">
        <v>6884</v>
      </c>
      <c r="AH20" s="17">
        <v>6884</v>
      </c>
      <c r="AI20" s="22">
        <f t="shared" si="21"/>
        <v>100</v>
      </c>
      <c r="AJ20" s="17">
        <v>23956</v>
      </c>
      <c r="AK20" s="271">
        <f t="shared" si="22"/>
        <v>34.799535153980244</v>
      </c>
      <c r="AL20" s="10">
        <v>1787</v>
      </c>
      <c r="AM20" s="16">
        <v>1787</v>
      </c>
      <c r="AN20" s="15">
        <f>AM20/AL20*100</f>
        <v>100</v>
      </c>
      <c r="AO20" s="16">
        <v>5971</v>
      </c>
      <c r="AP20" s="271">
        <f>AO20/AM20*10</f>
        <v>33.4135422495803</v>
      </c>
      <c r="AQ20" s="11">
        <v>595</v>
      </c>
      <c r="AR20" s="24">
        <v>470</v>
      </c>
      <c r="AS20" s="29">
        <f t="shared" si="19"/>
        <v>78.99159663865547</v>
      </c>
      <c r="AT20" s="24">
        <v>1513</v>
      </c>
      <c r="AU20" s="256">
        <f t="shared" si="20"/>
        <v>32.191489361702125</v>
      </c>
      <c r="AV20" s="25">
        <v>231</v>
      </c>
      <c r="AW20" s="24">
        <v>231</v>
      </c>
      <c r="AX20" s="24">
        <f>AW20/AV20*100</f>
        <v>100</v>
      </c>
      <c r="AY20" s="24">
        <v>648</v>
      </c>
      <c r="AZ20" s="255">
        <f>AY20/AW20*10</f>
        <v>28.051948051948052</v>
      </c>
      <c r="BA20" s="10">
        <v>931</v>
      </c>
      <c r="BB20" s="21">
        <v>931</v>
      </c>
      <c r="BC20" s="8">
        <f t="shared" si="35"/>
        <v>100</v>
      </c>
      <c r="BD20" s="21">
        <v>1583</v>
      </c>
      <c r="BE20" s="261">
        <f t="shared" si="36"/>
        <v>17.003222341568208</v>
      </c>
      <c r="BF20" s="386">
        <v>336</v>
      </c>
      <c r="BG20" s="26">
        <v>336</v>
      </c>
      <c r="BH20" s="26">
        <f>BG20/BF20*100</f>
        <v>100</v>
      </c>
      <c r="BI20" s="26">
        <v>1131</v>
      </c>
      <c r="BJ20" s="376">
        <f>BI20/BG20*10</f>
        <v>33.660714285714285</v>
      </c>
      <c r="BK20" s="94"/>
      <c r="BL20" s="24"/>
      <c r="BM20" s="24"/>
      <c r="BN20" s="24"/>
      <c r="BO20" s="376"/>
      <c r="BP20" s="276"/>
      <c r="BQ20" s="26"/>
      <c r="BR20" s="26"/>
      <c r="BS20" s="26"/>
      <c r="BT20" s="26"/>
      <c r="BU20" s="26"/>
      <c r="BV20" s="27"/>
    </row>
    <row r="21" spans="1:74" s="12" customFormat="1" ht="16.5" customHeight="1">
      <c r="A21" s="379" t="s">
        <v>44</v>
      </c>
      <c r="B21" s="407"/>
      <c r="C21" s="13">
        <f>SUM(H21+M21+R21+W21+AB21+AG21+AL21+AQ21+AV21+BA21+BF21+BK21+BP21)</f>
        <v>32231</v>
      </c>
      <c r="D21" s="13">
        <f t="shared" si="29"/>
        <v>31587</v>
      </c>
      <c r="E21" s="14">
        <f t="shared" si="30"/>
        <v>98.00192361391207</v>
      </c>
      <c r="F21" s="13">
        <f t="shared" si="31"/>
        <v>94972</v>
      </c>
      <c r="G21" s="15">
        <f t="shared" si="32"/>
        <v>30.066799632760315</v>
      </c>
      <c r="H21" s="16">
        <v>10372</v>
      </c>
      <c r="I21" s="17">
        <v>10372</v>
      </c>
      <c r="J21" s="8">
        <f t="shared" si="33"/>
        <v>100</v>
      </c>
      <c r="K21" s="17">
        <v>36251</v>
      </c>
      <c r="L21" s="261">
        <f t="shared" si="34"/>
        <v>34.95082915541843</v>
      </c>
      <c r="M21" s="10"/>
      <c r="N21" s="9"/>
      <c r="O21" s="8"/>
      <c r="P21" s="9"/>
      <c r="Q21" s="246"/>
      <c r="R21" s="19"/>
      <c r="S21" s="20"/>
      <c r="T21" s="15"/>
      <c r="U21" s="20"/>
      <c r="V21" s="18"/>
      <c r="W21" s="10">
        <v>1536</v>
      </c>
      <c r="X21" s="21">
        <v>1536</v>
      </c>
      <c r="Y21" s="8">
        <f t="shared" si="37"/>
        <v>100</v>
      </c>
      <c r="Z21" s="17">
        <v>3473</v>
      </c>
      <c r="AA21" s="246">
        <f t="shared" si="38"/>
        <v>22.610677083333336</v>
      </c>
      <c r="AB21" s="10">
        <v>12758</v>
      </c>
      <c r="AC21" s="16">
        <v>12758</v>
      </c>
      <c r="AD21" s="7">
        <f t="shared" si="27"/>
        <v>100</v>
      </c>
      <c r="AE21" s="16">
        <v>34429</v>
      </c>
      <c r="AF21" s="250">
        <f t="shared" si="28"/>
        <v>26.98620473428437</v>
      </c>
      <c r="AG21" s="10">
        <v>4764</v>
      </c>
      <c r="AH21" s="17">
        <v>4764</v>
      </c>
      <c r="AI21" s="22">
        <f t="shared" si="21"/>
        <v>100</v>
      </c>
      <c r="AJ21" s="17">
        <v>13765</v>
      </c>
      <c r="AK21" s="271">
        <f t="shared" si="22"/>
        <v>28.89378673383711</v>
      </c>
      <c r="AL21" s="10">
        <v>945</v>
      </c>
      <c r="AM21" s="16">
        <v>945</v>
      </c>
      <c r="AN21" s="15">
        <f aca="true" t="shared" si="39" ref="AN21:AN26">AM21/AL21*100</f>
        <v>100</v>
      </c>
      <c r="AO21" s="16">
        <v>2249</v>
      </c>
      <c r="AP21" s="271">
        <f aca="true" t="shared" si="40" ref="AP21:AP26">AO21/AM21*10</f>
        <v>23.798941798941797</v>
      </c>
      <c r="AQ21" s="11">
        <v>1841</v>
      </c>
      <c r="AR21" s="24">
        <v>1197</v>
      </c>
      <c r="AS21" s="29">
        <f>AR21/AQ21*100</f>
        <v>65.0190114068441</v>
      </c>
      <c r="AT21" s="24">
        <v>4782</v>
      </c>
      <c r="AU21" s="256">
        <f>AT21/AR21*10</f>
        <v>39.9498746867168</v>
      </c>
      <c r="AV21" s="25"/>
      <c r="AW21" s="24"/>
      <c r="AX21" s="24"/>
      <c r="AY21" s="24"/>
      <c r="AZ21" s="255"/>
      <c r="BA21" s="10">
        <v>15</v>
      </c>
      <c r="BB21" s="21">
        <v>15</v>
      </c>
      <c r="BC21" s="8">
        <f t="shared" si="35"/>
        <v>100</v>
      </c>
      <c r="BD21" s="21">
        <v>23</v>
      </c>
      <c r="BE21" s="261">
        <f t="shared" si="36"/>
        <v>15.333333333333334</v>
      </c>
      <c r="BF21" s="386"/>
      <c r="BG21" s="26"/>
      <c r="BH21" s="26"/>
      <c r="BI21" s="26"/>
      <c r="BJ21" s="376"/>
      <c r="BK21" s="94"/>
      <c r="BL21" s="24"/>
      <c r="BM21" s="24"/>
      <c r="BN21" s="24"/>
      <c r="BO21" s="376"/>
      <c r="BP21" s="276"/>
      <c r="BQ21" s="26"/>
      <c r="BR21" s="26"/>
      <c r="BS21" s="26"/>
      <c r="BT21" s="26"/>
      <c r="BU21" s="26"/>
      <c r="BV21" s="27"/>
    </row>
    <row r="22" spans="1:74" s="12" customFormat="1" ht="15.75" customHeight="1">
      <c r="A22" s="379" t="s">
        <v>45</v>
      </c>
      <c r="B22" s="407"/>
      <c r="C22" s="13">
        <f t="shared" si="0"/>
        <v>16427</v>
      </c>
      <c r="D22" s="13">
        <f t="shared" si="29"/>
        <v>16427</v>
      </c>
      <c r="E22" s="14">
        <f t="shared" si="30"/>
        <v>100</v>
      </c>
      <c r="F22" s="13">
        <f t="shared" si="31"/>
        <v>30860</v>
      </c>
      <c r="G22" s="15">
        <f t="shared" si="32"/>
        <v>18.786144761672855</v>
      </c>
      <c r="H22" s="16">
        <v>6816</v>
      </c>
      <c r="I22" s="17">
        <v>6816</v>
      </c>
      <c r="J22" s="8">
        <f t="shared" si="33"/>
        <v>100</v>
      </c>
      <c r="K22" s="17">
        <v>14337</v>
      </c>
      <c r="L22" s="261">
        <f t="shared" si="34"/>
        <v>21.034330985915496</v>
      </c>
      <c r="M22" s="10">
        <v>842</v>
      </c>
      <c r="N22" s="9">
        <v>842</v>
      </c>
      <c r="O22" s="8">
        <f>N22/M22*100</f>
        <v>100</v>
      </c>
      <c r="P22" s="9">
        <v>2036</v>
      </c>
      <c r="Q22" s="246">
        <f>P22/N22*10</f>
        <v>24.180522565320665</v>
      </c>
      <c r="R22" s="19"/>
      <c r="S22" s="20"/>
      <c r="T22" s="15"/>
      <c r="U22" s="20"/>
      <c r="V22" s="18"/>
      <c r="W22" s="10">
        <v>1009</v>
      </c>
      <c r="X22" s="21">
        <v>1009</v>
      </c>
      <c r="Y22" s="8">
        <f t="shared" si="37"/>
        <v>100</v>
      </c>
      <c r="Z22" s="17">
        <v>2010</v>
      </c>
      <c r="AA22" s="246">
        <f t="shared" si="38"/>
        <v>19.920713577799802</v>
      </c>
      <c r="AB22" s="10">
        <v>4482</v>
      </c>
      <c r="AC22" s="16">
        <v>4482</v>
      </c>
      <c r="AD22" s="7">
        <f t="shared" si="27"/>
        <v>100</v>
      </c>
      <c r="AE22" s="16">
        <v>7347</v>
      </c>
      <c r="AF22" s="250">
        <f t="shared" si="28"/>
        <v>16.39223560910308</v>
      </c>
      <c r="AG22" s="10">
        <v>1469</v>
      </c>
      <c r="AH22" s="17">
        <v>1469</v>
      </c>
      <c r="AI22" s="22">
        <f t="shared" si="21"/>
        <v>100</v>
      </c>
      <c r="AJ22" s="17">
        <v>2198</v>
      </c>
      <c r="AK22" s="271">
        <f t="shared" si="22"/>
        <v>14.962559564329476</v>
      </c>
      <c r="AL22" s="10">
        <v>1494</v>
      </c>
      <c r="AM22" s="16">
        <v>1494</v>
      </c>
      <c r="AN22" s="15">
        <f t="shared" si="39"/>
        <v>100</v>
      </c>
      <c r="AO22" s="16">
        <v>2514</v>
      </c>
      <c r="AP22" s="271">
        <f t="shared" si="40"/>
        <v>16.82730923694779</v>
      </c>
      <c r="AQ22" s="11"/>
      <c r="AR22" s="24"/>
      <c r="AS22" s="29"/>
      <c r="AT22" s="24"/>
      <c r="AU22" s="256"/>
      <c r="AV22" s="25"/>
      <c r="AW22" s="24"/>
      <c r="AX22" s="24"/>
      <c r="AY22" s="24"/>
      <c r="AZ22" s="255"/>
      <c r="BA22" s="10">
        <v>60</v>
      </c>
      <c r="BB22" s="21">
        <v>60</v>
      </c>
      <c r="BC22" s="8">
        <f t="shared" si="35"/>
        <v>100</v>
      </c>
      <c r="BD22" s="21">
        <v>36</v>
      </c>
      <c r="BE22" s="261">
        <f t="shared" si="36"/>
        <v>6</v>
      </c>
      <c r="BF22" s="386">
        <v>255</v>
      </c>
      <c r="BG22" s="26">
        <v>255</v>
      </c>
      <c r="BH22" s="26">
        <f>BG22/BF22*100</f>
        <v>100</v>
      </c>
      <c r="BI22" s="26">
        <v>382</v>
      </c>
      <c r="BJ22" s="376">
        <f>BI22/BG22*10</f>
        <v>14.980392156862745</v>
      </c>
      <c r="BK22" s="94"/>
      <c r="BL22" s="24"/>
      <c r="BM22" s="24"/>
      <c r="BN22" s="24"/>
      <c r="BO22" s="376"/>
      <c r="BP22" s="276"/>
      <c r="BQ22" s="26"/>
      <c r="BR22" s="26"/>
      <c r="BS22" s="26"/>
      <c r="BT22" s="26"/>
      <c r="BU22" s="26"/>
      <c r="BV22" s="27"/>
    </row>
    <row r="23" spans="1:74" s="12" customFormat="1" ht="17.25" customHeight="1">
      <c r="A23" s="379" t="s">
        <v>46</v>
      </c>
      <c r="B23" s="407"/>
      <c r="C23" s="13">
        <f t="shared" si="0"/>
        <v>42554</v>
      </c>
      <c r="D23" s="13">
        <f t="shared" si="29"/>
        <v>42484</v>
      </c>
      <c r="E23" s="14">
        <f t="shared" si="30"/>
        <v>99.83550312544061</v>
      </c>
      <c r="F23" s="13">
        <f t="shared" si="31"/>
        <v>139637</v>
      </c>
      <c r="G23" s="15">
        <f t="shared" si="32"/>
        <v>32.868138593352796</v>
      </c>
      <c r="H23" s="16">
        <v>17860</v>
      </c>
      <c r="I23" s="17">
        <v>17860</v>
      </c>
      <c r="J23" s="8">
        <f t="shared" si="33"/>
        <v>100</v>
      </c>
      <c r="K23" s="17">
        <v>72963</v>
      </c>
      <c r="L23" s="261">
        <f t="shared" si="34"/>
        <v>40.85274356103024</v>
      </c>
      <c r="M23" s="10">
        <v>1035</v>
      </c>
      <c r="N23" s="9">
        <v>1035</v>
      </c>
      <c r="O23" s="8">
        <f>N23/M23*100</f>
        <v>100</v>
      </c>
      <c r="P23" s="9">
        <v>3320</v>
      </c>
      <c r="Q23" s="246">
        <f>P23/N23*10</f>
        <v>32.07729468599034</v>
      </c>
      <c r="R23" s="19"/>
      <c r="S23" s="20"/>
      <c r="T23" s="15"/>
      <c r="U23" s="20"/>
      <c r="V23" s="18"/>
      <c r="W23" s="10">
        <v>2963</v>
      </c>
      <c r="X23" s="21">
        <v>2963</v>
      </c>
      <c r="Y23" s="8">
        <f t="shared" si="37"/>
        <v>100</v>
      </c>
      <c r="Z23" s="17">
        <v>8831</v>
      </c>
      <c r="AA23" s="246">
        <f t="shared" si="38"/>
        <v>29.804252446844416</v>
      </c>
      <c r="AB23" s="10">
        <v>10756</v>
      </c>
      <c r="AC23" s="20">
        <v>10756</v>
      </c>
      <c r="AD23" s="7">
        <f t="shared" si="27"/>
        <v>100</v>
      </c>
      <c r="AE23" s="20">
        <v>30716</v>
      </c>
      <c r="AF23" s="250">
        <f t="shared" si="28"/>
        <v>28.557084417999256</v>
      </c>
      <c r="AG23" s="10">
        <v>7724</v>
      </c>
      <c r="AH23" s="28">
        <v>7724</v>
      </c>
      <c r="AI23" s="22">
        <f>AH23/AG23*100</f>
        <v>100</v>
      </c>
      <c r="AJ23" s="28">
        <v>19021</v>
      </c>
      <c r="AK23" s="271">
        <f>AJ23/AH23*10</f>
        <v>24.625841532884515</v>
      </c>
      <c r="AL23" s="10">
        <v>1396</v>
      </c>
      <c r="AM23" s="20">
        <v>1396</v>
      </c>
      <c r="AN23" s="15">
        <f t="shared" si="39"/>
        <v>100</v>
      </c>
      <c r="AO23" s="20">
        <v>3537</v>
      </c>
      <c r="AP23" s="271">
        <f t="shared" si="40"/>
        <v>25.336676217765046</v>
      </c>
      <c r="AQ23" s="11">
        <v>70</v>
      </c>
      <c r="AR23" s="29"/>
      <c r="AS23" s="29"/>
      <c r="AT23" s="29"/>
      <c r="AU23" s="256"/>
      <c r="AV23" s="25"/>
      <c r="AW23" s="29"/>
      <c r="AX23" s="24"/>
      <c r="AY23" s="29"/>
      <c r="AZ23" s="255"/>
      <c r="BA23" s="10">
        <v>414</v>
      </c>
      <c r="BB23" s="21">
        <v>414</v>
      </c>
      <c r="BC23" s="8">
        <f t="shared" si="35"/>
        <v>100</v>
      </c>
      <c r="BD23" s="21">
        <v>463</v>
      </c>
      <c r="BE23" s="261">
        <f t="shared" si="36"/>
        <v>11.183574879227054</v>
      </c>
      <c r="BF23" s="386">
        <v>285</v>
      </c>
      <c r="BG23" s="30">
        <v>285</v>
      </c>
      <c r="BH23" s="26">
        <f>BG23/BF23*100</f>
        <v>100</v>
      </c>
      <c r="BI23" s="30">
        <v>722</v>
      </c>
      <c r="BJ23" s="376">
        <f>BI23/BG23*10</f>
        <v>25.333333333333332</v>
      </c>
      <c r="BK23" s="94">
        <v>51</v>
      </c>
      <c r="BL23" s="29">
        <v>51</v>
      </c>
      <c r="BM23" s="24">
        <f>BL23/BK23*100</f>
        <v>100</v>
      </c>
      <c r="BN23" s="29">
        <v>64</v>
      </c>
      <c r="BO23" s="376">
        <f>BN23/BL23*10</f>
        <v>12.549019607843137</v>
      </c>
      <c r="BP23" s="277"/>
      <c r="BQ23" s="30"/>
      <c r="BR23" s="30"/>
      <c r="BS23" s="30"/>
      <c r="BT23" s="30"/>
      <c r="BU23" s="30"/>
      <c r="BV23" s="31"/>
    </row>
    <row r="24" spans="1:74" s="12" customFormat="1" ht="15" customHeight="1">
      <c r="A24" s="379" t="s">
        <v>47</v>
      </c>
      <c r="B24" s="9"/>
      <c r="C24" s="13">
        <f t="shared" si="0"/>
        <v>58164</v>
      </c>
      <c r="D24" s="13">
        <f t="shared" si="29"/>
        <v>58164</v>
      </c>
      <c r="E24" s="14">
        <f t="shared" si="30"/>
        <v>100</v>
      </c>
      <c r="F24" s="13">
        <f t="shared" si="31"/>
        <v>187370</v>
      </c>
      <c r="G24" s="15">
        <f t="shared" si="32"/>
        <v>32.21408431332095</v>
      </c>
      <c r="H24" s="16">
        <v>18076</v>
      </c>
      <c r="I24" s="17">
        <v>18076</v>
      </c>
      <c r="J24" s="8">
        <f t="shared" si="33"/>
        <v>100</v>
      </c>
      <c r="K24" s="17">
        <v>62533</v>
      </c>
      <c r="L24" s="261">
        <f t="shared" si="34"/>
        <v>34.59448993140075</v>
      </c>
      <c r="M24" s="10">
        <v>109</v>
      </c>
      <c r="N24" s="9">
        <v>109</v>
      </c>
      <c r="O24" s="8">
        <f>N24/M24*100</f>
        <v>100</v>
      </c>
      <c r="P24" s="9">
        <v>247</v>
      </c>
      <c r="Q24" s="246">
        <f>P24/N24*10</f>
        <v>22.660550458715598</v>
      </c>
      <c r="R24" s="19"/>
      <c r="S24" s="20"/>
      <c r="T24" s="15"/>
      <c r="U24" s="20"/>
      <c r="V24" s="18"/>
      <c r="W24" s="10">
        <v>550</v>
      </c>
      <c r="X24" s="21">
        <v>550</v>
      </c>
      <c r="Y24" s="8">
        <f t="shared" si="37"/>
        <v>100</v>
      </c>
      <c r="Z24" s="17">
        <v>1150</v>
      </c>
      <c r="AA24" s="246">
        <f t="shared" si="38"/>
        <v>20.909090909090907</v>
      </c>
      <c r="AB24" s="10">
        <v>24587</v>
      </c>
      <c r="AC24" s="16">
        <v>24587</v>
      </c>
      <c r="AD24" s="7">
        <f t="shared" si="27"/>
        <v>100</v>
      </c>
      <c r="AE24" s="16">
        <v>80379</v>
      </c>
      <c r="AF24" s="250">
        <f t="shared" si="28"/>
        <v>32.69166632773417</v>
      </c>
      <c r="AG24" s="10">
        <v>11998</v>
      </c>
      <c r="AH24" s="17">
        <v>11998</v>
      </c>
      <c r="AI24" s="22">
        <f>AH24/AG24*100</f>
        <v>100</v>
      </c>
      <c r="AJ24" s="17">
        <v>37553</v>
      </c>
      <c r="AK24" s="271">
        <f>AJ24/AH24*10</f>
        <v>31.299383230538425</v>
      </c>
      <c r="AL24" s="10">
        <v>1192</v>
      </c>
      <c r="AM24" s="16">
        <v>1192</v>
      </c>
      <c r="AN24" s="15">
        <f t="shared" si="39"/>
        <v>100</v>
      </c>
      <c r="AO24" s="16">
        <v>3156</v>
      </c>
      <c r="AP24" s="271">
        <f t="shared" si="40"/>
        <v>26.476510067114095</v>
      </c>
      <c r="AQ24" s="11"/>
      <c r="AR24" s="24"/>
      <c r="AS24" s="29"/>
      <c r="AT24" s="24"/>
      <c r="AU24" s="256"/>
      <c r="AV24" s="25"/>
      <c r="AW24" s="24"/>
      <c r="AX24" s="24"/>
      <c r="AY24" s="24"/>
      <c r="AZ24" s="255"/>
      <c r="BA24" s="10">
        <v>374</v>
      </c>
      <c r="BB24" s="21">
        <v>374</v>
      </c>
      <c r="BC24" s="8">
        <f t="shared" si="35"/>
        <v>100</v>
      </c>
      <c r="BD24" s="21">
        <v>460</v>
      </c>
      <c r="BE24" s="261">
        <f t="shared" si="36"/>
        <v>12.299465240641712</v>
      </c>
      <c r="BF24" s="386">
        <v>50</v>
      </c>
      <c r="BG24" s="26">
        <v>50</v>
      </c>
      <c r="BH24" s="26">
        <f>BG24/BF24*100</f>
        <v>100</v>
      </c>
      <c r="BI24" s="26">
        <v>111</v>
      </c>
      <c r="BJ24" s="376">
        <f>BI24/BG24*10</f>
        <v>22.200000000000003</v>
      </c>
      <c r="BK24" s="94">
        <v>1228</v>
      </c>
      <c r="BL24" s="24">
        <v>1228</v>
      </c>
      <c r="BM24" s="24">
        <f>BL24/BK24*100</f>
        <v>100</v>
      </c>
      <c r="BN24" s="24">
        <v>1781</v>
      </c>
      <c r="BO24" s="376">
        <f>BN24/BL24*10</f>
        <v>14.503257328990228</v>
      </c>
      <c r="BP24" s="276"/>
      <c r="BQ24" s="26"/>
      <c r="BR24" s="26"/>
      <c r="BS24" s="26"/>
      <c r="BT24" s="26"/>
      <c r="BU24" s="26"/>
      <c r="BV24" s="27"/>
    </row>
    <row r="25" spans="1:74" s="12" customFormat="1" ht="15" customHeight="1" thickBot="1">
      <c r="A25" s="380" t="s">
        <v>48</v>
      </c>
      <c r="B25" s="43"/>
      <c r="C25" s="44">
        <f t="shared" si="0"/>
        <v>49488</v>
      </c>
      <c r="D25" s="44">
        <f t="shared" si="29"/>
        <v>47777</v>
      </c>
      <c r="E25" s="45">
        <f t="shared" si="30"/>
        <v>96.54259618493373</v>
      </c>
      <c r="F25" s="44">
        <f t="shared" si="31"/>
        <v>177376</v>
      </c>
      <c r="G25" s="46">
        <f t="shared" si="32"/>
        <v>37.125813676036586</v>
      </c>
      <c r="H25" s="47">
        <v>20260</v>
      </c>
      <c r="I25" s="48">
        <v>20260</v>
      </c>
      <c r="J25" s="49">
        <f t="shared" si="33"/>
        <v>100</v>
      </c>
      <c r="K25" s="48">
        <v>85622</v>
      </c>
      <c r="L25" s="262">
        <f t="shared" si="34"/>
        <v>42.26159921026653</v>
      </c>
      <c r="M25" s="50">
        <v>1984</v>
      </c>
      <c r="N25" s="43">
        <v>1984</v>
      </c>
      <c r="O25" s="49">
        <f>N25/M25*100</f>
        <v>100</v>
      </c>
      <c r="P25" s="43">
        <v>5787</v>
      </c>
      <c r="Q25" s="247">
        <f>P25/N25*10</f>
        <v>29.16834677419355</v>
      </c>
      <c r="R25" s="52"/>
      <c r="S25" s="53"/>
      <c r="T25" s="46"/>
      <c r="U25" s="53"/>
      <c r="V25" s="51"/>
      <c r="W25" s="50">
        <v>299</v>
      </c>
      <c r="X25" s="54">
        <v>299</v>
      </c>
      <c r="Y25" s="49">
        <f t="shared" si="37"/>
        <v>100</v>
      </c>
      <c r="Z25" s="48">
        <v>639</v>
      </c>
      <c r="AA25" s="247">
        <f t="shared" si="38"/>
        <v>21.37123745819398</v>
      </c>
      <c r="AB25" s="50">
        <v>1728</v>
      </c>
      <c r="AC25" s="47">
        <v>1728</v>
      </c>
      <c r="AD25" s="55">
        <f t="shared" si="27"/>
        <v>100</v>
      </c>
      <c r="AE25" s="47">
        <v>4861</v>
      </c>
      <c r="AF25" s="251">
        <f t="shared" si="28"/>
        <v>28.130787037037038</v>
      </c>
      <c r="AG25" s="50">
        <v>17579</v>
      </c>
      <c r="AH25" s="48">
        <v>17579</v>
      </c>
      <c r="AI25" s="56">
        <f>AH25/AG25*100</f>
        <v>100</v>
      </c>
      <c r="AJ25" s="48">
        <v>63162</v>
      </c>
      <c r="AK25" s="272">
        <f>AJ25/AH25*10</f>
        <v>35.9303714659537</v>
      </c>
      <c r="AL25" s="50">
        <v>1729</v>
      </c>
      <c r="AM25" s="47">
        <v>1729</v>
      </c>
      <c r="AN25" s="46">
        <f t="shared" si="39"/>
        <v>100</v>
      </c>
      <c r="AO25" s="47">
        <v>4505</v>
      </c>
      <c r="AP25" s="272">
        <f t="shared" si="40"/>
        <v>26.05552342394448</v>
      </c>
      <c r="AQ25" s="57">
        <v>2751</v>
      </c>
      <c r="AR25" s="58">
        <v>1040</v>
      </c>
      <c r="AS25" s="400">
        <f>AR25/AQ25*100</f>
        <v>37.80443475099964</v>
      </c>
      <c r="AT25" s="58">
        <v>8320</v>
      </c>
      <c r="AU25" s="398">
        <f>AT25/AR25*10</f>
        <v>80</v>
      </c>
      <c r="AV25" s="59">
        <v>1</v>
      </c>
      <c r="AW25" s="58">
        <v>1</v>
      </c>
      <c r="AX25" s="24">
        <f>AW25/AV25*100</f>
        <v>100</v>
      </c>
      <c r="AY25" s="58">
        <v>1</v>
      </c>
      <c r="AZ25" s="255">
        <f>AY25/AW25*10</f>
        <v>10</v>
      </c>
      <c r="BA25" s="50">
        <v>2797</v>
      </c>
      <c r="BB25" s="54">
        <v>2797</v>
      </c>
      <c r="BC25" s="49">
        <f t="shared" si="35"/>
        <v>100</v>
      </c>
      <c r="BD25" s="54">
        <v>3790</v>
      </c>
      <c r="BE25" s="262">
        <f t="shared" si="36"/>
        <v>13.550232391848409</v>
      </c>
      <c r="BF25" s="386">
        <v>330</v>
      </c>
      <c r="BG25" s="26">
        <v>330</v>
      </c>
      <c r="BH25" s="26">
        <f>BG25/BF25*100</f>
        <v>100</v>
      </c>
      <c r="BI25" s="26">
        <v>659</v>
      </c>
      <c r="BJ25" s="376">
        <f>BI25/BG25*10</f>
        <v>19.96969696969697</v>
      </c>
      <c r="BK25" s="94">
        <v>30</v>
      </c>
      <c r="BL25" s="24">
        <v>30</v>
      </c>
      <c r="BM25" s="24">
        <f>BL25/BK25*100</f>
        <v>100</v>
      </c>
      <c r="BN25" s="24">
        <v>30</v>
      </c>
      <c r="BO25" s="376">
        <f>BN25/BL25*10</f>
        <v>10</v>
      </c>
      <c r="BP25" s="276"/>
      <c r="BQ25" s="26"/>
      <c r="BR25" s="26"/>
      <c r="BS25" s="26"/>
      <c r="BT25" s="26"/>
      <c r="BU25" s="26"/>
      <c r="BV25" s="27"/>
    </row>
    <row r="26" spans="1:74" s="35" customFormat="1" ht="15" customHeight="1" thickBot="1">
      <c r="A26" s="68" t="s">
        <v>49</v>
      </c>
      <c r="B26" s="225">
        <f>SUM(B5:B25)</f>
        <v>0</v>
      </c>
      <c r="C26" s="69">
        <f>SUM(C5:C25)</f>
        <v>572039</v>
      </c>
      <c r="D26" s="69">
        <f>SUM(D5:D25)</f>
        <v>567719</v>
      </c>
      <c r="E26" s="70">
        <f>D26/C26*100</f>
        <v>99.24480673520512</v>
      </c>
      <c r="F26" s="69">
        <f>SUM(F5:F25)</f>
        <v>1675026.4</v>
      </c>
      <c r="G26" s="70">
        <f t="shared" si="32"/>
        <v>29.50449782374731</v>
      </c>
      <c r="H26" s="69">
        <f>SUM(H5:H25)</f>
        <v>233716</v>
      </c>
      <c r="I26" s="69">
        <f>SUM(I6:I25)</f>
        <v>233716</v>
      </c>
      <c r="J26" s="71">
        <f t="shared" si="33"/>
        <v>100</v>
      </c>
      <c r="K26" s="69">
        <f>SUM(K6:K25)</f>
        <v>811846</v>
      </c>
      <c r="L26" s="248">
        <f t="shared" si="34"/>
        <v>34.736432251108184</v>
      </c>
      <c r="M26" s="72">
        <f>SUM(M5:M25)</f>
        <v>23703</v>
      </c>
      <c r="N26" s="69">
        <f>SUM(N5:N25)</f>
        <v>23703</v>
      </c>
      <c r="O26" s="71">
        <f>N26/M26*100</f>
        <v>100</v>
      </c>
      <c r="P26" s="69">
        <f>SUM(P5:P25)</f>
        <v>60481</v>
      </c>
      <c r="Q26" s="248">
        <f>P26/N26*10</f>
        <v>25.516179386575537</v>
      </c>
      <c r="R26" s="72">
        <f>SUM(R5:R25)</f>
        <v>581</v>
      </c>
      <c r="S26" s="69">
        <f>SUM(S5:S25)</f>
        <v>581</v>
      </c>
      <c r="T26" s="73">
        <f>S26/R26*100</f>
        <v>100</v>
      </c>
      <c r="U26" s="69">
        <f>SUM(U5:U25)</f>
        <v>1120</v>
      </c>
      <c r="V26" s="74">
        <f>U26/S26*10</f>
        <v>19.277108433734938</v>
      </c>
      <c r="W26" s="72">
        <f>SUM(W5:W25)</f>
        <v>14816</v>
      </c>
      <c r="X26" s="69">
        <f>SUM(X5:X25)</f>
        <v>14816</v>
      </c>
      <c r="Y26" s="71">
        <f t="shared" si="37"/>
        <v>100</v>
      </c>
      <c r="Z26" s="69">
        <f>SUM(Z5:Z25)</f>
        <v>35353.6</v>
      </c>
      <c r="AA26" s="248">
        <f t="shared" si="38"/>
        <v>23.861771058315334</v>
      </c>
      <c r="AB26" s="72">
        <f>SUM(AB5:AB25)</f>
        <v>121659</v>
      </c>
      <c r="AC26" s="69">
        <f>SUM(AC5:AC25)</f>
        <v>121659</v>
      </c>
      <c r="AD26" s="75">
        <f t="shared" si="27"/>
        <v>100</v>
      </c>
      <c r="AE26" s="69">
        <f>SUM(AE5:AE25)</f>
        <v>307409</v>
      </c>
      <c r="AF26" s="252">
        <f t="shared" si="28"/>
        <v>25.268085386202415</v>
      </c>
      <c r="AG26" s="72">
        <f>SUM(AG5:AG25)</f>
        <v>116144</v>
      </c>
      <c r="AH26" s="69">
        <f>SUM(AH5:AH25)</f>
        <v>116144</v>
      </c>
      <c r="AI26" s="70">
        <f>AH26/AG26*100</f>
        <v>100</v>
      </c>
      <c r="AJ26" s="69">
        <f>SUM(AJ5:AJ25)</f>
        <v>324772</v>
      </c>
      <c r="AK26" s="248">
        <f>AJ26/AH26*10</f>
        <v>27.96287367405979</v>
      </c>
      <c r="AL26" s="72">
        <f>SUM(AL5:AL25)</f>
        <v>38736</v>
      </c>
      <c r="AM26" s="69">
        <f>SUM(AM5:AM25)</f>
        <v>38736</v>
      </c>
      <c r="AN26" s="73">
        <f t="shared" si="39"/>
        <v>100</v>
      </c>
      <c r="AO26" s="69">
        <f>SUM(AO5:AO25)</f>
        <v>92399</v>
      </c>
      <c r="AP26" s="248">
        <f t="shared" si="40"/>
        <v>23.85352127220157</v>
      </c>
      <c r="AQ26" s="76">
        <f>SUM(AQ5:AQ25)</f>
        <v>8216</v>
      </c>
      <c r="AR26" s="102">
        <f>SUM(AR5:AR25)</f>
        <v>3896</v>
      </c>
      <c r="AS26" s="401">
        <f>AR26/AQ26*100</f>
        <v>47.41966893865628</v>
      </c>
      <c r="AT26" s="102">
        <f>SUM(AT5:AT25)</f>
        <v>22047</v>
      </c>
      <c r="AU26" s="399">
        <f>AT26/AR26*10</f>
        <v>56.5888090349076</v>
      </c>
      <c r="AV26" s="76">
        <f>SUM(AV5:AV25)</f>
        <v>1700</v>
      </c>
      <c r="AW26" s="102">
        <f>SUM(AW5:AW25)</f>
        <v>1700</v>
      </c>
      <c r="AX26" s="97">
        <f>AW26/AV26*100</f>
        <v>100</v>
      </c>
      <c r="AY26" s="102">
        <f>SUM(AY5:AY25)</f>
        <v>2760</v>
      </c>
      <c r="AZ26" s="273">
        <f>AY26/AW26*10</f>
        <v>16.235294117647058</v>
      </c>
      <c r="BA26" s="72">
        <f>SUM(BA5:BA25)</f>
        <v>9364</v>
      </c>
      <c r="BB26" s="69">
        <f>SUM(BB5:BB25)</f>
        <v>9364</v>
      </c>
      <c r="BC26" s="71">
        <f t="shared" si="35"/>
        <v>100</v>
      </c>
      <c r="BD26" s="69">
        <f>SUM(BD5:BD25)</f>
        <v>10740</v>
      </c>
      <c r="BE26" s="388">
        <f t="shared" si="36"/>
        <v>11.46945749679624</v>
      </c>
      <c r="BF26" s="387">
        <f>SUM(BF5:BF25)</f>
        <v>1673</v>
      </c>
      <c r="BG26" s="32">
        <f>SUM(BG5:BG25)</f>
        <v>1673</v>
      </c>
      <c r="BH26" s="97">
        <f>BG26/BF26*100</f>
        <v>100</v>
      </c>
      <c r="BI26" s="32">
        <f>SUM(BI5:BI25)</f>
        <v>3817.8</v>
      </c>
      <c r="BJ26" s="259">
        <f>BI26/BG26*10</f>
        <v>22.820083682008367</v>
      </c>
      <c r="BK26" s="95">
        <f>SUM(BK5:BK25)</f>
        <v>1511</v>
      </c>
      <c r="BL26" s="100">
        <f>SUM(BL5:BL25)</f>
        <v>1511</v>
      </c>
      <c r="BM26" s="101">
        <f>BL26/BK26*100</f>
        <v>100</v>
      </c>
      <c r="BN26" s="100">
        <f>SUM(BN5:BN25)</f>
        <v>2171</v>
      </c>
      <c r="BO26" s="377">
        <f>BN26/BL26*10</f>
        <v>14.367968232958306</v>
      </c>
      <c r="BP26" s="278">
        <f>SUM(BP5:BP25)</f>
        <v>220</v>
      </c>
      <c r="BQ26" s="243">
        <f>SUM(BQ5:BQ25)</f>
        <v>0</v>
      </c>
      <c r="BR26" s="243">
        <f>SUM(BR5:BR25)</f>
        <v>0</v>
      </c>
      <c r="BS26" s="243">
        <f>SUM(BS5:BS25)</f>
        <v>220</v>
      </c>
      <c r="BT26" s="33">
        <f>BS26/BP26*100</f>
        <v>100</v>
      </c>
      <c r="BU26" s="33">
        <f>SUM(BU5:BU25)</f>
        <v>110</v>
      </c>
      <c r="BV26" s="34">
        <f>BU26/BS26*10</f>
        <v>5</v>
      </c>
    </row>
    <row r="27" spans="1:74" s="41" customFormat="1" ht="16.5" customHeight="1" thickBot="1">
      <c r="A27" s="381" t="s">
        <v>50</v>
      </c>
      <c r="B27" s="269">
        <v>0</v>
      </c>
      <c r="C27" s="402">
        <v>541321</v>
      </c>
      <c r="D27" s="403">
        <v>537735</v>
      </c>
      <c r="E27" s="404">
        <v>99.3</v>
      </c>
      <c r="F27" s="403">
        <v>1319691</v>
      </c>
      <c r="G27" s="405">
        <v>24.5</v>
      </c>
      <c r="H27" s="60">
        <v>228011</v>
      </c>
      <c r="I27" s="60">
        <v>228011</v>
      </c>
      <c r="J27" s="62">
        <v>100</v>
      </c>
      <c r="K27" s="60">
        <v>691605</v>
      </c>
      <c r="L27" s="253">
        <v>30.332089241308534</v>
      </c>
      <c r="M27" s="64">
        <v>26490</v>
      </c>
      <c r="N27" s="60">
        <v>26490</v>
      </c>
      <c r="O27" s="62">
        <v>100</v>
      </c>
      <c r="P27" s="65">
        <v>55541</v>
      </c>
      <c r="Q27" s="249">
        <v>20.96677991694979</v>
      </c>
      <c r="R27" s="64"/>
      <c r="S27" s="60"/>
      <c r="T27" s="61"/>
      <c r="U27" s="60"/>
      <c r="V27" s="63"/>
      <c r="W27" s="64">
        <v>9181</v>
      </c>
      <c r="X27" s="60">
        <v>9181</v>
      </c>
      <c r="Y27" s="62">
        <v>100</v>
      </c>
      <c r="Z27" s="60">
        <v>16713</v>
      </c>
      <c r="AA27" s="253">
        <v>18.203899357368478</v>
      </c>
      <c r="AB27" s="64">
        <v>129340</v>
      </c>
      <c r="AC27" s="64">
        <v>129340</v>
      </c>
      <c r="AD27" s="61">
        <v>100</v>
      </c>
      <c r="AE27" s="60">
        <v>226513</v>
      </c>
      <c r="AF27" s="253">
        <v>17.512989021184474</v>
      </c>
      <c r="AG27" s="64">
        <v>95290</v>
      </c>
      <c r="AH27" s="60">
        <v>95290</v>
      </c>
      <c r="AI27" s="61">
        <v>100</v>
      </c>
      <c r="AJ27" s="60">
        <v>227868.5</v>
      </c>
      <c r="AK27" s="253">
        <v>23.913159827893796</v>
      </c>
      <c r="AL27" s="64">
        <v>31788</v>
      </c>
      <c r="AM27" s="60">
        <v>31788</v>
      </c>
      <c r="AN27" s="61">
        <v>100</v>
      </c>
      <c r="AO27" s="60">
        <v>64896</v>
      </c>
      <c r="AP27" s="253">
        <v>20.415251038127593</v>
      </c>
      <c r="AQ27" s="66">
        <v>10643</v>
      </c>
      <c r="AR27" s="67">
        <v>7107</v>
      </c>
      <c r="AS27" s="406">
        <v>66.8</v>
      </c>
      <c r="AT27" s="67">
        <v>22357</v>
      </c>
      <c r="AU27" s="394">
        <v>31.5</v>
      </c>
      <c r="AV27" s="66">
        <v>1264</v>
      </c>
      <c r="AW27" s="67">
        <v>1264</v>
      </c>
      <c r="AX27" s="67">
        <v>100</v>
      </c>
      <c r="AY27" s="67">
        <v>1695</v>
      </c>
      <c r="AZ27" s="394">
        <v>13.409810126582277</v>
      </c>
      <c r="BA27" s="64">
        <v>5258</v>
      </c>
      <c r="BB27" s="60">
        <v>5258</v>
      </c>
      <c r="BC27" s="61">
        <v>100</v>
      </c>
      <c r="BD27" s="60">
        <v>5851</v>
      </c>
      <c r="BE27" s="253">
        <v>11.12780524914416</v>
      </c>
      <c r="BF27" s="93">
        <v>1133</v>
      </c>
      <c r="BG27" s="38">
        <v>1133</v>
      </c>
      <c r="BH27" s="38">
        <v>100</v>
      </c>
      <c r="BI27" s="38">
        <v>3046</v>
      </c>
      <c r="BJ27" s="260">
        <v>26.9</v>
      </c>
      <c r="BK27" s="96">
        <v>1870</v>
      </c>
      <c r="BL27" s="39">
        <v>1820</v>
      </c>
      <c r="BM27" s="39">
        <v>97.32620320855615</v>
      </c>
      <c r="BN27" s="39">
        <v>2567.2</v>
      </c>
      <c r="BO27" s="281">
        <v>14.105494505494505</v>
      </c>
      <c r="BP27" s="93"/>
      <c r="BQ27" s="38"/>
      <c r="BR27" s="38"/>
      <c r="BS27" s="38"/>
      <c r="BT27" s="38"/>
      <c r="BU27" s="38"/>
      <c r="BV27" s="40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B1:AU1"/>
    <mergeCell ref="BK3:BO3"/>
    <mergeCell ref="BP3:BV3"/>
    <mergeCell ref="A3:A4"/>
    <mergeCell ref="B3:B4"/>
    <mergeCell ref="C3:G3"/>
    <mergeCell ref="H3:L3"/>
    <mergeCell ref="M3:Q3"/>
    <mergeCell ref="R3:V3"/>
    <mergeCell ref="BF3:BJ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tabSelected="1" view="pageBreakPreview" zoomScaleSheetLayoutView="100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7" sqref="J27"/>
    </sheetView>
  </sheetViews>
  <sheetFormatPr defaultColWidth="8.875" defaultRowHeight="12.75"/>
  <cols>
    <col min="1" max="1" width="20.875" style="289" customWidth="1"/>
    <col min="2" max="2" width="12.25390625" style="289" hidden="1" customWidth="1"/>
    <col min="3" max="3" width="12.125" style="289" hidden="1" customWidth="1"/>
    <col min="4" max="4" width="9.625" style="289" hidden="1" customWidth="1"/>
    <col min="5" max="5" width="6.25390625" style="289" hidden="1" customWidth="1"/>
    <col min="6" max="6" width="8.125" style="289" hidden="1" customWidth="1"/>
    <col min="7" max="7" width="8.375" style="289" customWidth="1"/>
    <col min="8" max="8" width="8.125" style="289" customWidth="1"/>
    <col min="9" max="9" width="6.125" style="289" customWidth="1"/>
    <col min="10" max="10" width="8.375" style="289" customWidth="1"/>
    <col min="11" max="11" width="6.25390625" style="289" customWidth="1"/>
    <col min="12" max="12" width="7.125" style="289" customWidth="1"/>
    <col min="13" max="13" width="7.625" style="289" customWidth="1"/>
    <col min="14" max="14" width="6.625" style="289" customWidth="1"/>
    <col min="15" max="15" width="8.00390625" style="289" customWidth="1"/>
    <col min="16" max="16" width="7.75390625" style="289" customWidth="1"/>
    <col min="17" max="17" width="0.12890625" style="289" hidden="1" customWidth="1"/>
    <col min="18" max="18" width="6.375" style="289" hidden="1" customWidth="1"/>
    <col min="19" max="19" width="6.75390625" style="289" hidden="1" customWidth="1"/>
    <col min="20" max="20" width="6.625" style="289" hidden="1" customWidth="1"/>
    <col min="21" max="21" width="6.00390625" style="289" hidden="1" customWidth="1"/>
    <col min="22" max="22" width="0.12890625" style="289" hidden="1" customWidth="1"/>
    <col min="23" max="24" width="5.875" style="289" hidden="1" customWidth="1"/>
    <col min="25" max="25" width="6.75390625" style="289" hidden="1" customWidth="1"/>
    <col min="26" max="26" width="16.375" style="289" hidden="1" customWidth="1"/>
    <col min="27" max="27" width="13.00390625" style="289" hidden="1" customWidth="1"/>
    <col min="28" max="28" width="9.00390625" style="289" hidden="1" customWidth="1"/>
    <col min="29" max="29" width="6.875" style="289" hidden="1" customWidth="1"/>
    <col min="30" max="30" width="6.25390625" style="289" hidden="1" customWidth="1"/>
    <col min="31" max="31" width="7.00390625" style="289" customWidth="1"/>
    <col min="32" max="32" width="6.125" style="289" customWidth="1"/>
    <col min="33" max="33" width="5.25390625" style="289" customWidth="1"/>
    <col min="34" max="34" width="6.25390625" style="289" customWidth="1"/>
    <col min="35" max="35" width="6.875" style="289" bestFit="1" customWidth="1"/>
    <col min="36" max="36" width="7.00390625" style="289" customWidth="1"/>
    <col min="37" max="37" width="6.875" style="289" customWidth="1"/>
    <col min="38" max="38" width="6.25390625" style="289" customWidth="1"/>
    <col min="39" max="39" width="7.625" style="289" customWidth="1"/>
    <col min="40" max="40" width="7.875" style="289" customWidth="1"/>
    <col min="41" max="41" width="7.875" style="289" hidden="1" customWidth="1"/>
    <col min="42" max="42" width="6.125" style="289" hidden="1" customWidth="1"/>
    <col min="43" max="43" width="8.00390625" style="289" hidden="1" customWidth="1"/>
    <col min="44" max="44" width="9.00390625" style="289" hidden="1" customWidth="1"/>
    <col min="45" max="45" width="6.875" style="289" bestFit="1" customWidth="1"/>
    <col min="46" max="46" width="7.25390625" style="289" customWidth="1"/>
    <col min="47" max="47" width="6.00390625" style="289" customWidth="1"/>
    <col min="48" max="48" width="8.125" style="289" customWidth="1"/>
    <col min="49" max="49" width="7.125" style="289" customWidth="1"/>
    <col min="50" max="50" width="6.625" style="289" customWidth="1"/>
    <col min="51" max="51" width="7.25390625" style="289" customWidth="1"/>
    <col min="52" max="52" width="6.875" style="289" customWidth="1"/>
    <col min="53" max="53" width="7.625" style="289" bestFit="1" customWidth="1"/>
    <col min="54" max="54" width="6.75390625" style="289" customWidth="1"/>
    <col min="55" max="57" width="6.625" style="289" customWidth="1"/>
    <col min="58" max="58" width="7.375" style="289" customWidth="1"/>
    <col min="59" max="59" width="8.00390625" style="289" customWidth="1"/>
    <col min="60" max="60" width="0.12890625" style="289" customWidth="1"/>
    <col min="61" max="61" width="6.75390625" style="289" hidden="1" customWidth="1"/>
    <col min="62" max="62" width="7.75390625" style="289" hidden="1" customWidth="1"/>
    <col min="63" max="63" width="8.375" style="289" hidden="1" customWidth="1"/>
    <col min="64" max="16384" width="8.875" style="289" customWidth="1"/>
  </cols>
  <sheetData>
    <row r="1" spans="1:59" s="282" customFormat="1" ht="18" customHeight="1">
      <c r="A1" s="165"/>
      <c r="B1" s="165"/>
      <c r="C1" s="165"/>
      <c r="D1" s="165"/>
      <c r="E1" s="165"/>
      <c r="F1" s="165"/>
      <c r="G1" s="438" t="s">
        <v>122</v>
      </c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</row>
    <row r="2" spans="1:62" s="282" customFormat="1" ht="18.75" customHeight="1" thickBot="1">
      <c r="A2" s="3"/>
      <c r="B2" s="3"/>
      <c r="C2" s="3"/>
      <c r="D2" s="3"/>
      <c r="E2" s="3"/>
      <c r="F2" s="3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167"/>
      <c r="BD2" s="2"/>
      <c r="BE2" s="2"/>
      <c r="BF2" s="2"/>
      <c r="BG2" s="2"/>
      <c r="BI2" s="2"/>
      <c r="BJ2" s="167"/>
    </row>
    <row r="3" spans="1:63" s="282" customFormat="1" ht="15.75" customHeight="1" thickBot="1">
      <c r="A3" s="440" t="s">
        <v>0</v>
      </c>
      <c r="B3" s="442" t="s">
        <v>51</v>
      </c>
      <c r="C3" s="431"/>
      <c r="D3" s="431"/>
      <c r="E3" s="431"/>
      <c r="F3" s="443"/>
      <c r="G3" s="444" t="s">
        <v>52</v>
      </c>
      <c r="H3" s="444"/>
      <c r="I3" s="444"/>
      <c r="J3" s="444"/>
      <c r="K3" s="444"/>
      <c r="L3" s="445" t="s">
        <v>53</v>
      </c>
      <c r="M3" s="446"/>
      <c r="N3" s="446"/>
      <c r="O3" s="446"/>
      <c r="P3" s="447"/>
      <c r="Q3" s="430" t="s">
        <v>54</v>
      </c>
      <c r="R3" s="431"/>
      <c r="S3" s="431"/>
      <c r="T3" s="431"/>
      <c r="U3" s="432"/>
      <c r="V3" s="430" t="s">
        <v>55</v>
      </c>
      <c r="W3" s="431"/>
      <c r="X3" s="431"/>
      <c r="Y3" s="431"/>
      <c r="Z3" s="432"/>
      <c r="AA3" s="433" t="s">
        <v>56</v>
      </c>
      <c r="AB3" s="434"/>
      <c r="AC3" s="434"/>
      <c r="AD3" s="435"/>
      <c r="AE3" s="436" t="s">
        <v>57</v>
      </c>
      <c r="AF3" s="434"/>
      <c r="AG3" s="434"/>
      <c r="AH3" s="434"/>
      <c r="AI3" s="437"/>
      <c r="AJ3" s="436" t="s">
        <v>58</v>
      </c>
      <c r="AK3" s="434"/>
      <c r="AL3" s="434"/>
      <c r="AM3" s="434"/>
      <c r="AN3" s="437"/>
      <c r="AO3" s="430" t="s">
        <v>59</v>
      </c>
      <c r="AP3" s="431"/>
      <c r="AQ3" s="431"/>
      <c r="AR3" s="431"/>
      <c r="AS3" s="434" t="s">
        <v>60</v>
      </c>
      <c r="AT3" s="434"/>
      <c r="AU3" s="434"/>
      <c r="AV3" s="434"/>
      <c r="AW3" s="437"/>
      <c r="AX3" s="433" t="s">
        <v>61</v>
      </c>
      <c r="AY3" s="434"/>
      <c r="AZ3" s="434"/>
      <c r="BA3" s="434"/>
      <c r="BB3" s="435"/>
      <c r="BC3" s="436" t="s">
        <v>62</v>
      </c>
      <c r="BD3" s="434"/>
      <c r="BE3" s="434"/>
      <c r="BF3" s="434"/>
      <c r="BG3" s="437"/>
      <c r="BH3" s="430" t="s">
        <v>119</v>
      </c>
      <c r="BI3" s="431"/>
      <c r="BJ3" s="431"/>
      <c r="BK3" s="432"/>
    </row>
    <row r="4" spans="1:63" s="282" customFormat="1" ht="84" customHeight="1" thickBot="1">
      <c r="A4" s="441"/>
      <c r="B4" s="168" t="s">
        <v>63</v>
      </c>
      <c r="C4" s="169" t="s">
        <v>17</v>
      </c>
      <c r="D4" s="169" t="s">
        <v>18</v>
      </c>
      <c r="E4" s="169" t="s">
        <v>19</v>
      </c>
      <c r="F4" s="170" t="s">
        <v>20</v>
      </c>
      <c r="G4" s="239" t="s">
        <v>63</v>
      </c>
      <c r="H4" s="239" t="s">
        <v>64</v>
      </c>
      <c r="I4" s="239" t="s">
        <v>18</v>
      </c>
      <c r="J4" s="239" t="s">
        <v>65</v>
      </c>
      <c r="K4" s="239" t="s">
        <v>20</v>
      </c>
      <c r="L4" s="171" t="s">
        <v>63</v>
      </c>
      <c r="M4" s="172" t="s">
        <v>64</v>
      </c>
      <c r="N4" s="172" t="s">
        <v>18</v>
      </c>
      <c r="O4" s="172" t="s">
        <v>65</v>
      </c>
      <c r="P4" s="173" t="s">
        <v>20</v>
      </c>
      <c r="Q4" s="174" t="s">
        <v>63</v>
      </c>
      <c r="R4" s="175" t="s">
        <v>64</v>
      </c>
      <c r="S4" s="175" t="s">
        <v>18</v>
      </c>
      <c r="T4" s="175" t="s">
        <v>65</v>
      </c>
      <c r="U4" s="175" t="s">
        <v>66</v>
      </c>
      <c r="V4" s="174" t="s">
        <v>63</v>
      </c>
      <c r="W4" s="175" t="s">
        <v>64</v>
      </c>
      <c r="X4" s="175" t="s">
        <v>18</v>
      </c>
      <c r="Y4" s="175" t="s">
        <v>65</v>
      </c>
      <c r="Z4" s="176" t="s">
        <v>20</v>
      </c>
      <c r="AA4" s="177" t="s">
        <v>67</v>
      </c>
      <c r="AB4" s="175" t="s">
        <v>64</v>
      </c>
      <c r="AC4" s="175" t="s">
        <v>65</v>
      </c>
      <c r="AD4" s="178" t="s">
        <v>20</v>
      </c>
      <c r="AE4" s="174" t="s">
        <v>67</v>
      </c>
      <c r="AF4" s="175" t="s">
        <v>64</v>
      </c>
      <c r="AG4" s="175" t="s">
        <v>18</v>
      </c>
      <c r="AH4" s="175" t="s">
        <v>65</v>
      </c>
      <c r="AI4" s="176" t="s">
        <v>20</v>
      </c>
      <c r="AJ4" s="174" t="s">
        <v>63</v>
      </c>
      <c r="AK4" s="175" t="s">
        <v>64</v>
      </c>
      <c r="AL4" s="175" t="s">
        <v>18</v>
      </c>
      <c r="AM4" s="175" t="s">
        <v>65</v>
      </c>
      <c r="AN4" s="173" t="s">
        <v>20</v>
      </c>
      <c r="AO4" s="177" t="s">
        <v>63</v>
      </c>
      <c r="AP4" s="175" t="s">
        <v>64</v>
      </c>
      <c r="AQ4" s="175" t="s">
        <v>65</v>
      </c>
      <c r="AR4" s="175" t="s">
        <v>20</v>
      </c>
      <c r="AS4" s="175" t="s">
        <v>67</v>
      </c>
      <c r="AT4" s="175" t="s">
        <v>64</v>
      </c>
      <c r="AU4" s="175" t="s">
        <v>18</v>
      </c>
      <c r="AV4" s="175" t="s">
        <v>65</v>
      </c>
      <c r="AW4" s="176" t="s">
        <v>20</v>
      </c>
      <c r="AX4" s="177" t="s">
        <v>67</v>
      </c>
      <c r="AY4" s="175" t="s">
        <v>64</v>
      </c>
      <c r="AZ4" s="175" t="s">
        <v>18</v>
      </c>
      <c r="BA4" s="175" t="s">
        <v>65</v>
      </c>
      <c r="BB4" s="178" t="s">
        <v>20</v>
      </c>
      <c r="BC4" s="174" t="s">
        <v>67</v>
      </c>
      <c r="BD4" s="175" t="s">
        <v>64</v>
      </c>
      <c r="BE4" s="175" t="s">
        <v>18</v>
      </c>
      <c r="BF4" s="175" t="s">
        <v>65</v>
      </c>
      <c r="BG4" s="176" t="s">
        <v>20</v>
      </c>
      <c r="BH4" s="174" t="s">
        <v>67</v>
      </c>
      <c r="BI4" s="175" t="s">
        <v>64</v>
      </c>
      <c r="BJ4" s="175" t="s">
        <v>65</v>
      </c>
      <c r="BK4" s="176" t="s">
        <v>20</v>
      </c>
    </row>
    <row r="5" spans="1:63" s="282" customFormat="1" ht="15.75">
      <c r="A5" s="77" t="s">
        <v>28</v>
      </c>
      <c r="B5" s="179"/>
      <c r="C5" s="179"/>
      <c r="D5" s="179"/>
      <c r="E5" s="180"/>
      <c r="F5" s="181"/>
      <c r="G5" s="182"/>
      <c r="H5" s="183"/>
      <c r="I5" s="184"/>
      <c r="J5" s="183"/>
      <c r="K5" s="185"/>
      <c r="L5" s="186"/>
      <c r="M5" s="183"/>
      <c r="N5" s="183"/>
      <c r="O5" s="183"/>
      <c r="P5" s="187"/>
      <c r="Q5" s="188"/>
      <c r="R5" s="183"/>
      <c r="S5" s="190"/>
      <c r="T5" s="183"/>
      <c r="U5" s="185"/>
      <c r="V5" s="189"/>
      <c r="W5" s="183"/>
      <c r="X5" s="190"/>
      <c r="Y5" s="183"/>
      <c r="Z5" s="187"/>
      <c r="AA5" s="188"/>
      <c r="AB5" s="183"/>
      <c r="AC5" s="183"/>
      <c r="AD5" s="185"/>
      <c r="AE5" s="189"/>
      <c r="AF5" s="183"/>
      <c r="AG5" s="183"/>
      <c r="AH5" s="183"/>
      <c r="AI5" s="185"/>
      <c r="AJ5" s="189"/>
      <c r="AK5" s="183"/>
      <c r="AL5" s="190"/>
      <c r="AM5" s="183"/>
      <c r="AN5" s="408"/>
      <c r="AO5" s="188"/>
      <c r="AP5" s="183"/>
      <c r="AQ5" s="183"/>
      <c r="AR5" s="185"/>
      <c r="AS5" s="189"/>
      <c r="AT5" s="183"/>
      <c r="AU5" s="183"/>
      <c r="AV5" s="183"/>
      <c r="AW5" s="187"/>
      <c r="AX5" s="188"/>
      <c r="AY5" s="183"/>
      <c r="AZ5" s="190"/>
      <c r="BA5" s="183"/>
      <c r="BB5" s="185"/>
      <c r="BC5" s="189"/>
      <c r="BD5" s="183"/>
      <c r="BE5" s="190"/>
      <c r="BF5" s="183"/>
      <c r="BG5" s="187"/>
      <c r="BH5" s="212"/>
      <c r="BI5" s="144"/>
      <c r="BJ5" s="146"/>
      <c r="BK5" s="199"/>
    </row>
    <row r="6" spans="1:63" s="282" customFormat="1" ht="15.75">
      <c r="A6" s="1" t="s">
        <v>29</v>
      </c>
      <c r="B6" s="191"/>
      <c r="C6" s="192"/>
      <c r="D6" s="192"/>
      <c r="E6" s="193"/>
      <c r="F6" s="194"/>
      <c r="G6" s="195">
        <v>5674</v>
      </c>
      <c r="H6" s="144">
        <v>4869</v>
      </c>
      <c r="I6" s="196">
        <f aca="true" t="shared" si="0" ref="I6:I11">H6/G6*100</f>
        <v>85.81247796968628</v>
      </c>
      <c r="J6" s="144">
        <v>7580</v>
      </c>
      <c r="K6" s="145">
        <f aca="true" t="shared" si="1" ref="K6:K27">IF(J6&gt;0,J6/H6*10,"")</f>
        <v>15.56787841445882</v>
      </c>
      <c r="L6" s="197"/>
      <c r="M6" s="198"/>
      <c r="N6" s="198"/>
      <c r="O6" s="198"/>
      <c r="P6" s="199"/>
      <c r="Q6" s="200"/>
      <c r="R6" s="198"/>
      <c r="S6" s="202"/>
      <c r="T6" s="198"/>
      <c r="U6" s="142"/>
      <c r="V6" s="201"/>
      <c r="W6" s="198"/>
      <c r="X6" s="202"/>
      <c r="Y6" s="198"/>
      <c r="Z6" s="213"/>
      <c r="AA6" s="200"/>
      <c r="AB6" s="198"/>
      <c r="AC6" s="198"/>
      <c r="AD6" s="142"/>
      <c r="AE6" s="203"/>
      <c r="AF6" s="204"/>
      <c r="AG6" s="204"/>
      <c r="AH6" s="204"/>
      <c r="AI6" s="205"/>
      <c r="AJ6" s="143">
        <v>2223</v>
      </c>
      <c r="AK6" s="144">
        <v>2223</v>
      </c>
      <c r="AL6" s="146">
        <f>AK6/AJ6*100</f>
        <v>100</v>
      </c>
      <c r="AM6" s="144">
        <v>2395</v>
      </c>
      <c r="AN6" s="213">
        <f>AM6/AK6*10</f>
        <v>10.773729194781827</v>
      </c>
      <c r="AO6" s="209"/>
      <c r="AP6" s="144"/>
      <c r="AQ6" s="144"/>
      <c r="AR6" s="142"/>
      <c r="AS6" s="143">
        <v>150</v>
      </c>
      <c r="AT6" s="144">
        <v>150</v>
      </c>
      <c r="AU6" s="146">
        <f aca="true" t="shared" si="2" ref="AU6:AU13">AT6/AS6*100</f>
        <v>100</v>
      </c>
      <c r="AV6" s="144">
        <v>283</v>
      </c>
      <c r="AW6" s="213">
        <f aca="true" t="shared" si="3" ref="AW6:AW21">IF(AV6&gt;0,AV6/AT6*10,"")</f>
        <v>18.866666666666667</v>
      </c>
      <c r="AX6" s="209">
        <v>12</v>
      </c>
      <c r="AY6" s="144">
        <v>12</v>
      </c>
      <c r="AZ6" s="146">
        <f>AY6/AX6*100</f>
        <v>100</v>
      </c>
      <c r="BA6" s="144">
        <v>120</v>
      </c>
      <c r="BB6" s="145">
        <f aca="true" t="shared" si="4" ref="BB6:BB25">IF(BA6&gt;0,BA6/AY6*10,"")</f>
        <v>100</v>
      </c>
      <c r="BC6" s="143"/>
      <c r="BD6" s="144"/>
      <c r="BE6" s="146"/>
      <c r="BF6" s="144"/>
      <c r="BG6" s="199"/>
      <c r="BH6" s="212"/>
      <c r="BI6" s="144"/>
      <c r="BJ6" s="146"/>
      <c r="BK6" s="199"/>
    </row>
    <row r="7" spans="1:63" s="282" customFormat="1" ht="15.75">
      <c r="A7" s="1" t="s">
        <v>30</v>
      </c>
      <c r="B7" s="206">
        <v>230</v>
      </c>
      <c r="C7" s="147">
        <v>230</v>
      </c>
      <c r="D7" s="196">
        <f>C7/B7*100</f>
        <v>100</v>
      </c>
      <c r="E7" s="147">
        <v>140</v>
      </c>
      <c r="F7" s="207">
        <f>E7/C7*10</f>
        <v>6.086956521739131</v>
      </c>
      <c r="G7" s="195">
        <v>6508</v>
      </c>
      <c r="H7" s="144">
        <v>1993</v>
      </c>
      <c r="I7" s="196">
        <f t="shared" si="0"/>
        <v>30.62384757221881</v>
      </c>
      <c r="J7" s="144">
        <v>2068</v>
      </c>
      <c r="K7" s="145">
        <f>IF(J7&gt;0,J7/H7*10,"")</f>
        <v>10.376317109884596</v>
      </c>
      <c r="L7" s="197"/>
      <c r="M7" s="198"/>
      <c r="N7" s="198"/>
      <c r="O7" s="198"/>
      <c r="P7" s="199"/>
      <c r="Q7" s="200"/>
      <c r="R7" s="198"/>
      <c r="S7" s="202"/>
      <c r="T7" s="198"/>
      <c r="U7" s="142"/>
      <c r="V7" s="201"/>
      <c r="W7" s="198"/>
      <c r="X7" s="202"/>
      <c r="Y7" s="198"/>
      <c r="Z7" s="213"/>
      <c r="AA7" s="209">
        <v>652</v>
      </c>
      <c r="AB7" s="144"/>
      <c r="AC7" s="144"/>
      <c r="AD7" s="142"/>
      <c r="AE7" s="208">
        <v>625</v>
      </c>
      <c r="AF7" s="192">
        <v>625</v>
      </c>
      <c r="AG7" s="192">
        <f>AF7/AE7*100</f>
        <v>100</v>
      </c>
      <c r="AH7" s="192">
        <v>124</v>
      </c>
      <c r="AI7" s="194">
        <f>AH7/AF7*10</f>
        <v>1.984</v>
      </c>
      <c r="AJ7" s="143"/>
      <c r="AK7" s="144"/>
      <c r="AL7" s="146"/>
      <c r="AM7" s="144"/>
      <c r="AN7" s="213"/>
      <c r="AO7" s="209"/>
      <c r="AP7" s="144"/>
      <c r="AQ7" s="144"/>
      <c r="AR7" s="142"/>
      <c r="AS7" s="143">
        <v>718</v>
      </c>
      <c r="AT7" s="144">
        <v>668</v>
      </c>
      <c r="AU7" s="146">
        <f t="shared" si="2"/>
        <v>93.03621169916435</v>
      </c>
      <c r="AV7" s="144">
        <v>8381</v>
      </c>
      <c r="AW7" s="213">
        <f t="shared" si="3"/>
        <v>125.46407185628743</v>
      </c>
      <c r="AX7" s="209">
        <v>75</v>
      </c>
      <c r="AY7" s="144">
        <v>75</v>
      </c>
      <c r="AZ7" s="146">
        <f>AY7/AX7*100</f>
        <v>100</v>
      </c>
      <c r="BA7" s="144">
        <v>680</v>
      </c>
      <c r="BB7" s="145">
        <f t="shared" si="4"/>
        <v>90.66666666666666</v>
      </c>
      <c r="BC7" s="143">
        <v>627</v>
      </c>
      <c r="BD7" s="144">
        <v>627</v>
      </c>
      <c r="BE7" s="146">
        <f>BD7/BC7*100</f>
        <v>100</v>
      </c>
      <c r="BF7" s="144">
        <v>21035</v>
      </c>
      <c r="BG7" s="266">
        <f>IF(BF7&gt;0,BF7/BD7*10,"")</f>
        <v>335.48644338118027</v>
      </c>
      <c r="BH7" s="212"/>
      <c r="BI7" s="144"/>
      <c r="BJ7" s="146"/>
      <c r="BK7" s="199"/>
    </row>
    <row r="8" spans="1:63" s="282" customFormat="1" ht="15.75">
      <c r="A8" s="1" t="s">
        <v>31</v>
      </c>
      <c r="B8" s="206">
        <v>210</v>
      </c>
      <c r="C8" s="147">
        <v>210</v>
      </c>
      <c r="D8" s="196">
        <f>C8/B8*100</f>
        <v>100</v>
      </c>
      <c r="E8" s="147">
        <v>197</v>
      </c>
      <c r="F8" s="207">
        <f>E8/C8*10</f>
        <v>9.380952380952381</v>
      </c>
      <c r="G8" s="195">
        <v>1295</v>
      </c>
      <c r="H8" s="144">
        <v>671</v>
      </c>
      <c r="I8" s="196">
        <f t="shared" si="0"/>
        <v>51.81467181467182</v>
      </c>
      <c r="J8" s="144">
        <v>557</v>
      </c>
      <c r="K8" s="145">
        <f t="shared" si="1"/>
        <v>8.301043219076007</v>
      </c>
      <c r="L8" s="197"/>
      <c r="M8" s="198"/>
      <c r="N8" s="198"/>
      <c r="O8" s="198"/>
      <c r="P8" s="199"/>
      <c r="Q8" s="200"/>
      <c r="R8" s="198"/>
      <c r="S8" s="202"/>
      <c r="T8" s="198"/>
      <c r="U8" s="142"/>
      <c r="V8" s="201"/>
      <c r="W8" s="198"/>
      <c r="X8" s="202"/>
      <c r="Y8" s="198"/>
      <c r="Z8" s="213"/>
      <c r="AA8" s="209"/>
      <c r="AB8" s="144"/>
      <c r="AC8" s="144"/>
      <c r="AD8" s="142"/>
      <c r="AE8" s="208">
        <v>114</v>
      </c>
      <c r="AF8" s="192">
        <v>114</v>
      </c>
      <c r="AG8" s="192">
        <f>AF8/AE8*100</f>
        <v>100</v>
      </c>
      <c r="AH8" s="192">
        <v>51</v>
      </c>
      <c r="AI8" s="194">
        <f>AH8/AF8*10</f>
        <v>4.473684210526316</v>
      </c>
      <c r="AJ8" s="143"/>
      <c r="AK8" s="144"/>
      <c r="AL8" s="146"/>
      <c r="AM8" s="144"/>
      <c r="AN8" s="213"/>
      <c r="AO8" s="209"/>
      <c r="AP8" s="144"/>
      <c r="AQ8" s="144"/>
      <c r="AR8" s="142"/>
      <c r="AS8" s="143">
        <v>100</v>
      </c>
      <c r="AT8" s="144">
        <v>100</v>
      </c>
      <c r="AU8" s="146">
        <f t="shared" si="2"/>
        <v>100</v>
      </c>
      <c r="AV8" s="144">
        <v>45</v>
      </c>
      <c r="AW8" s="213">
        <f t="shared" si="3"/>
        <v>4.5</v>
      </c>
      <c r="AX8" s="209"/>
      <c r="AY8" s="144"/>
      <c r="AZ8" s="146"/>
      <c r="BA8" s="144"/>
      <c r="BB8" s="145">
        <f t="shared" si="4"/>
      </c>
      <c r="BC8" s="143"/>
      <c r="BD8" s="144"/>
      <c r="BE8" s="146"/>
      <c r="BF8" s="144"/>
      <c r="BG8" s="266">
        <f aca="true" t="shared" si="5" ref="BG8:BG27">IF(BF8&gt;0,BF8/BD8*10,"")</f>
      </c>
      <c r="BH8" s="212"/>
      <c r="BI8" s="144"/>
      <c r="BJ8" s="146"/>
      <c r="BK8" s="199"/>
    </row>
    <row r="9" spans="1:63" s="282" customFormat="1" ht="15.75">
      <c r="A9" s="1" t="s">
        <v>32</v>
      </c>
      <c r="B9" s="206">
        <v>941</v>
      </c>
      <c r="C9" s="147">
        <v>941</v>
      </c>
      <c r="D9" s="196">
        <f>C9/B9*100</f>
        <v>100</v>
      </c>
      <c r="E9" s="147">
        <v>443</v>
      </c>
      <c r="F9" s="207">
        <f>E9/C9*10</f>
        <v>4.707757704569607</v>
      </c>
      <c r="G9" s="195">
        <v>7656</v>
      </c>
      <c r="H9" s="144">
        <v>4250</v>
      </c>
      <c r="I9" s="196">
        <f t="shared" si="0"/>
        <v>55.51201671891327</v>
      </c>
      <c r="J9" s="144">
        <v>6922</v>
      </c>
      <c r="K9" s="145">
        <f t="shared" si="1"/>
        <v>16.287058823529414</v>
      </c>
      <c r="L9" s="197"/>
      <c r="M9" s="198"/>
      <c r="N9" s="198"/>
      <c r="O9" s="198"/>
      <c r="P9" s="199"/>
      <c r="Q9" s="200"/>
      <c r="R9" s="198"/>
      <c r="S9" s="202"/>
      <c r="T9" s="198"/>
      <c r="U9" s="142"/>
      <c r="V9" s="201"/>
      <c r="W9" s="198"/>
      <c r="X9" s="202"/>
      <c r="Y9" s="198"/>
      <c r="Z9" s="213"/>
      <c r="AA9" s="209"/>
      <c r="AB9" s="144"/>
      <c r="AC9" s="144"/>
      <c r="AD9" s="142"/>
      <c r="AE9" s="208">
        <v>910</v>
      </c>
      <c r="AF9" s="192">
        <v>910</v>
      </c>
      <c r="AG9" s="192">
        <f>AF9/AE9*100</f>
        <v>100</v>
      </c>
      <c r="AH9" s="192">
        <v>436</v>
      </c>
      <c r="AI9" s="194">
        <f>AH9/AF9*10</f>
        <v>4.791208791208791</v>
      </c>
      <c r="AJ9" s="143">
        <v>1197</v>
      </c>
      <c r="AK9" s="144">
        <v>1197</v>
      </c>
      <c r="AL9" s="146">
        <f>AK9/AJ9*100</f>
        <v>100</v>
      </c>
      <c r="AM9" s="144">
        <v>945</v>
      </c>
      <c r="AN9" s="213">
        <f>AM9/AK9*10</f>
        <v>7.894736842105264</v>
      </c>
      <c r="AO9" s="209"/>
      <c r="AP9" s="144"/>
      <c r="AQ9" s="144"/>
      <c r="AR9" s="142"/>
      <c r="AS9" s="143">
        <v>12</v>
      </c>
      <c r="AT9" s="144">
        <v>12</v>
      </c>
      <c r="AU9" s="146">
        <f t="shared" si="2"/>
        <v>100</v>
      </c>
      <c r="AV9" s="144">
        <v>96</v>
      </c>
      <c r="AW9" s="213">
        <f t="shared" si="3"/>
        <v>80</v>
      </c>
      <c r="AX9" s="209">
        <v>86</v>
      </c>
      <c r="AY9" s="144">
        <v>86</v>
      </c>
      <c r="AZ9" s="146">
        <f>AY9/AX9*100</f>
        <v>100</v>
      </c>
      <c r="BA9" s="144">
        <v>1357</v>
      </c>
      <c r="BB9" s="145">
        <f t="shared" si="4"/>
        <v>157.7906976744186</v>
      </c>
      <c r="BC9" s="143">
        <v>136</v>
      </c>
      <c r="BD9" s="144">
        <v>136</v>
      </c>
      <c r="BE9" s="146">
        <f>BD9/BC9*100</f>
        <v>100</v>
      </c>
      <c r="BF9" s="144">
        <v>3787</v>
      </c>
      <c r="BG9" s="266">
        <f t="shared" si="5"/>
        <v>278.45588235294116</v>
      </c>
      <c r="BH9" s="212"/>
      <c r="BI9" s="144"/>
      <c r="BJ9" s="146"/>
      <c r="BK9" s="199"/>
    </row>
    <row r="10" spans="1:63" s="282" customFormat="1" ht="15.75">
      <c r="A10" s="1" t="s">
        <v>33</v>
      </c>
      <c r="B10" s="206"/>
      <c r="C10" s="147"/>
      <c r="D10" s="196"/>
      <c r="E10" s="147"/>
      <c r="F10" s="207"/>
      <c r="G10" s="195">
        <v>9953</v>
      </c>
      <c r="H10" s="144">
        <v>6318</v>
      </c>
      <c r="I10" s="196">
        <f t="shared" si="0"/>
        <v>63.47834823671255</v>
      </c>
      <c r="J10" s="144">
        <v>6548</v>
      </c>
      <c r="K10" s="145">
        <f t="shared" si="1"/>
        <v>10.36403925292814</v>
      </c>
      <c r="L10" s="197"/>
      <c r="M10" s="198"/>
      <c r="N10" s="198"/>
      <c r="O10" s="198"/>
      <c r="P10" s="199"/>
      <c r="Q10" s="200"/>
      <c r="R10" s="198"/>
      <c r="S10" s="202"/>
      <c r="T10" s="198"/>
      <c r="U10" s="142"/>
      <c r="V10" s="201"/>
      <c r="W10" s="198"/>
      <c r="X10" s="202"/>
      <c r="Y10" s="198"/>
      <c r="Z10" s="213"/>
      <c r="AA10" s="209"/>
      <c r="AB10" s="144"/>
      <c r="AC10" s="144"/>
      <c r="AD10" s="142"/>
      <c r="AE10" s="208"/>
      <c r="AF10" s="192"/>
      <c r="AG10" s="192"/>
      <c r="AH10" s="192"/>
      <c r="AI10" s="194"/>
      <c r="AJ10" s="143"/>
      <c r="AK10" s="144"/>
      <c r="AL10" s="146"/>
      <c r="AM10" s="144"/>
      <c r="AN10" s="213"/>
      <c r="AO10" s="209"/>
      <c r="AP10" s="144"/>
      <c r="AQ10" s="144"/>
      <c r="AR10" s="142"/>
      <c r="AS10" s="143">
        <v>600</v>
      </c>
      <c r="AT10" s="144">
        <v>600</v>
      </c>
      <c r="AU10" s="146">
        <f t="shared" si="2"/>
        <v>100</v>
      </c>
      <c r="AV10" s="144">
        <v>5000</v>
      </c>
      <c r="AW10" s="213">
        <f t="shared" si="3"/>
        <v>83.33333333333334</v>
      </c>
      <c r="AX10" s="209">
        <v>3</v>
      </c>
      <c r="AY10" s="144">
        <v>3</v>
      </c>
      <c r="AZ10" s="146">
        <f>AY10/AX10*100</f>
        <v>100</v>
      </c>
      <c r="BA10" s="144">
        <v>5</v>
      </c>
      <c r="BB10" s="145">
        <f t="shared" si="4"/>
        <v>16.666666666666668</v>
      </c>
      <c r="BC10" s="143"/>
      <c r="BD10" s="144"/>
      <c r="BE10" s="146"/>
      <c r="BF10" s="144"/>
      <c r="BG10" s="266">
        <f t="shared" si="5"/>
      </c>
      <c r="BH10" s="212"/>
      <c r="BI10" s="144"/>
      <c r="BJ10" s="146"/>
      <c r="BK10" s="199"/>
    </row>
    <row r="11" spans="1:63" s="282" customFormat="1" ht="15.75">
      <c r="A11" s="1" t="s">
        <v>34</v>
      </c>
      <c r="B11" s="206"/>
      <c r="C11" s="147"/>
      <c r="D11" s="196"/>
      <c r="E11" s="147"/>
      <c r="F11" s="207"/>
      <c r="G11" s="195">
        <v>15916</v>
      </c>
      <c r="H11" s="144">
        <v>7137</v>
      </c>
      <c r="I11" s="196">
        <f t="shared" si="0"/>
        <v>44.841668760995226</v>
      </c>
      <c r="J11" s="144">
        <v>6454</v>
      </c>
      <c r="K11" s="145">
        <f t="shared" si="1"/>
        <v>9.04301527252347</v>
      </c>
      <c r="L11" s="197"/>
      <c r="M11" s="198"/>
      <c r="N11" s="198"/>
      <c r="O11" s="198"/>
      <c r="P11" s="199"/>
      <c r="Q11" s="200"/>
      <c r="R11" s="198"/>
      <c r="S11" s="202"/>
      <c r="T11" s="198"/>
      <c r="U11" s="142"/>
      <c r="V11" s="143"/>
      <c r="W11" s="144"/>
      <c r="X11" s="146"/>
      <c r="Y11" s="144"/>
      <c r="Z11" s="213"/>
      <c r="AA11" s="209"/>
      <c r="AB11" s="144"/>
      <c r="AC11" s="144"/>
      <c r="AD11" s="142"/>
      <c r="AE11" s="208"/>
      <c r="AF11" s="192"/>
      <c r="AG11" s="192"/>
      <c r="AH11" s="192"/>
      <c r="AI11" s="194"/>
      <c r="AJ11" s="143"/>
      <c r="AK11" s="144"/>
      <c r="AL11" s="146"/>
      <c r="AM11" s="144"/>
      <c r="AN11" s="213"/>
      <c r="AO11" s="209"/>
      <c r="AP11" s="144"/>
      <c r="AQ11" s="144"/>
      <c r="AR11" s="142"/>
      <c r="AS11" s="143">
        <v>119</v>
      </c>
      <c r="AT11" s="144">
        <v>119</v>
      </c>
      <c r="AU11" s="146">
        <f t="shared" si="2"/>
        <v>100</v>
      </c>
      <c r="AV11" s="144">
        <v>802</v>
      </c>
      <c r="AW11" s="213">
        <f t="shared" si="3"/>
        <v>67.39495798319328</v>
      </c>
      <c r="AX11" s="209">
        <v>34.4</v>
      </c>
      <c r="AY11" s="144">
        <v>34.4</v>
      </c>
      <c r="AZ11" s="146">
        <f>AY11/AX11*100</f>
        <v>100</v>
      </c>
      <c r="BA11" s="144">
        <v>206</v>
      </c>
      <c r="BB11" s="145">
        <f t="shared" si="4"/>
        <v>59.883720930232556</v>
      </c>
      <c r="BC11" s="143">
        <v>23.6</v>
      </c>
      <c r="BD11" s="144">
        <v>23.6</v>
      </c>
      <c r="BE11" s="146">
        <f>BD11/BC11*100</f>
        <v>100</v>
      </c>
      <c r="BF11" s="144">
        <v>330</v>
      </c>
      <c r="BG11" s="266">
        <f t="shared" si="5"/>
        <v>139.83050847457628</v>
      </c>
      <c r="BH11" s="212"/>
      <c r="BI11" s="144"/>
      <c r="BJ11" s="146"/>
      <c r="BK11" s="199"/>
    </row>
    <row r="12" spans="1:63" s="282" customFormat="1" ht="15.75">
      <c r="A12" s="1" t="s">
        <v>35</v>
      </c>
      <c r="B12" s="206">
        <v>329</v>
      </c>
      <c r="C12" s="147">
        <v>329</v>
      </c>
      <c r="D12" s="196">
        <f>C12/B12*100</f>
        <v>100</v>
      </c>
      <c r="E12" s="147">
        <v>130</v>
      </c>
      <c r="F12" s="207">
        <f>E12/C12*10</f>
        <v>3.951367781155015</v>
      </c>
      <c r="G12" s="195">
        <v>25634</v>
      </c>
      <c r="H12" s="144">
        <v>18165</v>
      </c>
      <c r="I12" s="196">
        <f aca="true" t="shared" si="6" ref="I12:I18">H12/G12*100</f>
        <v>70.86291643910431</v>
      </c>
      <c r="J12" s="144">
        <v>26950</v>
      </c>
      <c r="K12" s="145">
        <f t="shared" si="1"/>
        <v>14.836223506743737</v>
      </c>
      <c r="L12" s="197"/>
      <c r="M12" s="198"/>
      <c r="N12" s="198"/>
      <c r="O12" s="198"/>
      <c r="P12" s="199"/>
      <c r="Q12" s="209"/>
      <c r="R12" s="144"/>
      <c r="S12" s="146"/>
      <c r="T12" s="144"/>
      <c r="U12" s="142"/>
      <c r="V12" s="143"/>
      <c r="W12" s="144"/>
      <c r="X12" s="146"/>
      <c r="Y12" s="144"/>
      <c r="Z12" s="213">
        <f>IF(Y12&gt;0,Y12/W12*10,"")</f>
      </c>
      <c r="AA12" s="209"/>
      <c r="AB12" s="144"/>
      <c r="AC12" s="144"/>
      <c r="AD12" s="142"/>
      <c r="AE12" s="208"/>
      <c r="AF12" s="192"/>
      <c r="AG12" s="192"/>
      <c r="AH12" s="192"/>
      <c r="AI12" s="194"/>
      <c r="AJ12" s="143"/>
      <c r="AK12" s="144"/>
      <c r="AL12" s="146"/>
      <c r="AM12" s="144"/>
      <c r="AN12" s="213"/>
      <c r="AO12" s="209"/>
      <c r="AP12" s="144"/>
      <c r="AQ12" s="144"/>
      <c r="AR12" s="142"/>
      <c r="AS12" s="143">
        <v>2852</v>
      </c>
      <c r="AT12" s="144">
        <v>2852</v>
      </c>
      <c r="AU12" s="146">
        <f t="shared" si="2"/>
        <v>100</v>
      </c>
      <c r="AV12" s="144">
        <v>42405</v>
      </c>
      <c r="AW12" s="213">
        <f t="shared" si="3"/>
        <v>148.68513323983169</v>
      </c>
      <c r="AX12" s="209">
        <v>122</v>
      </c>
      <c r="AY12" s="144">
        <v>122</v>
      </c>
      <c r="AZ12" s="146">
        <f>AY12/AX12*100</f>
        <v>100</v>
      </c>
      <c r="BA12" s="144">
        <v>1481</v>
      </c>
      <c r="BB12" s="145">
        <f t="shared" si="4"/>
        <v>121.39344262295081</v>
      </c>
      <c r="BC12" s="143">
        <v>177</v>
      </c>
      <c r="BD12" s="144">
        <v>177</v>
      </c>
      <c r="BE12" s="146">
        <f>BD12/BC12*100</f>
        <v>100</v>
      </c>
      <c r="BF12" s="144">
        <v>3669</v>
      </c>
      <c r="BG12" s="266">
        <f t="shared" si="5"/>
        <v>207.28813559322035</v>
      </c>
      <c r="BH12" s="212"/>
      <c r="BI12" s="144"/>
      <c r="BJ12" s="146"/>
      <c r="BK12" s="199"/>
    </row>
    <row r="13" spans="1:63" s="282" customFormat="1" ht="15.75">
      <c r="A13" s="1" t="s">
        <v>36</v>
      </c>
      <c r="B13" s="206">
        <v>623</v>
      </c>
      <c r="C13" s="147">
        <v>623</v>
      </c>
      <c r="D13" s="196">
        <f>C13/B13*100</f>
        <v>100</v>
      </c>
      <c r="E13" s="147">
        <v>504</v>
      </c>
      <c r="F13" s="207">
        <f>E13/C13*10</f>
        <v>8.089887640449438</v>
      </c>
      <c r="G13" s="195">
        <v>10918</v>
      </c>
      <c r="H13" s="144">
        <v>5505</v>
      </c>
      <c r="I13" s="196">
        <f t="shared" si="6"/>
        <v>50.42132258655432</v>
      </c>
      <c r="J13" s="144">
        <v>5810</v>
      </c>
      <c r="K13" s="145">
        <f t="shared" si="1"/>
        <v>10.55404178019982</v>
      </c>
      <c r="L13" s="197"/>
      <c r="M13" s="198"/>
      <c r="N13" s="198"/>
      <c r="O13" s="198"/>
      <c r="P13" s="199"/>
      <c r="Q13" s="209"/>
      <c r="R13" s="144"/>
      <c r="S13" s="146"/>
      <c r="T13" s="144"/>
      <c r="U13" s="142"/>
      <c r="V13" s="143"/>
      <c r="W13" s="144"/>
      <c r="X13" s="146"/>
      <c r="Y13" s="144"/>
      <c r="Z13" s="213"/>
      <c r="AA13" s="209"/>
      <c r="AB13" s="144"/>
      <c r="AC13" s="144"/>
      <c r="AD13" s="142"/>
      <c r="AE13" s="208"/>
      <c r="AF13" s="192"/>
      <c r="AG13" s="192"/>
      <c r="AH13" s="192"/>
      <c r="AI13" s="194"/>
      <c r="AJ13" s="143"/>
      <c r="AK13" s="144"/>
      <c r="AL13" s="146"/>
      <c r="AM13" s="144"/>
      <c r="AN13" s="213"/>
      <c r="AO13" s="209"/>
      <c r="AP13" s="144"/>
      <c r="AQ13" s="144"/>
      <c r="AR13" s="142"/>
      <c r="AS13" s="143">
        <v>130</v>
      </c>
      <c r="AT13" s="144">
        <v>130</v>
      </c>
      <c r="AU13" s="146">
        <f t="shared" si="2"/>
        <v>100</v>
      </c>
      <c r="AV13" s="144">
        <v>662</v>
      </c>
      <c r="AW13" s="213">
        <f t="shared" si="3"/>
        <v>50.92307692307692</v>
      </c>
      <c r="AX13" s="209">
        <v>10</v>
      </c>
      <c r="AY13" s="144">
        <v>10</v>
      </c>
      <c r="AZ13" s="146">
        <f>AY13/AX13*100</f>
        <v>100</v>
      </c>
      <c r="BA13" s="144">
        <v>30</v>
      </c>
      <c r="BB13" s="145">
        <f t="shared" si="4"/>
        <v>30</v>
      </c>
      <c r="BC13" s="143">
        <v>8</v>
      </c>
      <c r="BD13" s="144">
        <v>8</v>
      </c>
      <c r="BE13" s="146">
        <f>BD13/BC13*100</f>
        <v>100</v>
      </c>
      <c r="BF13" s="144">
        <v>37</v>
      </c>
      <c r="BG13" s="266">
        <f t="shared" si="5"/>
        <v>46.25</v>
      </c>
      <c r="BH13" s="212"/>
      <c r="BI13" s="144"/>
      <c r="BJ13" s="146"/>
      <c r="BK13" s="199"/>
    </row>
    <row r="14" spans="1:63" s="282" customFormat="1" ht="15.75" customHeight="1">
      <c r="A14" s="1" t="s">
        <v>37</v>
      </c>
      <c r="B14" s="206"/>
      <c r="C14" s="147"/>
      <c r="D14" s="196"/>
      <c r="E14" s="147"/>
      <c r="F14" s="207"/>
      <c r="G14" s="195">
        <v>12569</v>
      </c>
      <c r="H14" s="144">
        <v>10943</v>
      </c>
      <c r="I14" s="196">
        <f t="shared" si="6"/>
        <v>87.06340997692736</v>
      </c>
      <c r="J14" s="144">
        <v>13806</v>
      </c>
      <c r="K14" s="145">
        <f t="shared" si="1"/>
        <v>12.616284382710408</v>
      </c>
      <c r="L14" s="197"/>
      <c r="M14" s="198"/>
      <c r="N14" s="198"/>
      <c r="O14" s="198"/>
      <c r="P14" s="199"/>
      <c r="Q14" s="209"/>
      <c r="R14" s="144"/>
      <c r="S14" s="146"/>
      <c r="T14" s="144"/>
      <c r="U14" s="142"/>
      <c r="V14" s="143"/>
      <c r="W14" s="144"/>
      <c r="X14" s="146"/>
      <c r="Y14" s="144"/>
      <c r="Z14" s="213">
        <f>IF(Y14&gt;0,Y14/W14*10,"")</f>
      </c>
      <c r="AA14" s="209"/>
      <c r="AB14" s="144"/>
      <c r="AC14" s="144"/>
      <c r="AD14" s="145">
        <f>IF(AC14&gt;0,AC14/AB14*10,"")</f>
      </c>
      <c r="AE14" s="208"/>
      <c r="AF14" s="192"/>
      <c r="AG14" s="192"/>
      <c r="AH14" s="192"/>
      <c r="AI14" s="194"/>
      <c r="AJ14" s="143"/>
      <c r="AK14" s="144"/>
      <c r="AL14" s="146"/>
      <c r="AM14" s="144"/>
      <c r="AN14" s="213"/>
      <c r="AO14" s="209"/>
      <c r="AP14" s="144"/>
      <c r="AQ14" s="144"/>
      <c r="AR14" s="142"/>
      <c r="AS14" s="143">
        <v>208</v>
      </c>
      <c r="AT14" s="144">
        <v>208</v>
      </c>
      <c r="AU14" s="146">
        <f aca="true" t="shared" si="7" ref="AU14:AU21">AT14/AS14*100</f>
        <v>100</v>
      </c>
      <c r="AV14" s="144">
        <v>5314</v>
      </c>
      <c r="AW14" s="213">
        <f t="shared" si="3"/>
        <v>255.48076923076923</v>
      </c>
      <c r="AX14" s="209"/>
      <c r="AY14" s="144"/>
      <c r="AZ14" s="146"/>
      <c r="BA14" s="144"/>
      <c r="BB14" s="145">
        <f t="shared" si="4"/>
      </c>
      <c r="BC14" s="143"/>
      <c r="BD14" s="144"/>
      <c r="BE14" s="146"/>
      <c r="BF14" s="144"/>
      <c r="BG14" s="266">
        <f t="shared" si="5"/>
      </c>
      <c r="BH14" s="212"/>
      <c r="BI14" s="144"/>
      <c r="BJ14" s="146"/>
      <c r="BK14" s="199"/>
    </row>
    <row r="15" spans="1:63" s="282" customFormat="1" ht="15.75">
      <c r="A15" s="1" t="s">
        <v>38</v>
      </c>
      <c r="B15" s="206">
        <v>165</v>
      </c>
      <c r="C15" s="147">
        <v>165</v>
      </c>
      <c r="D15" s="196">
        <f>C15/B15*100</f>
        <v>100</v>
      </c>
      <c r="E15" s="147">
        <v>247</v>
      </c>
      <c r="F15" s="207">
        <f>E15/C15*10</f>
        <v>14.96969696969697</v>
      </c>
      <c r="G15" s="195">
        <v>12010</v>
      </c>
      <c r="H15" s="144">
        <v>12010</v>
      </c>
      <c r="I15" s="196">
        <f t="shared" si="6"/>
        <v>100</v>
      </c>
      <c r="J15" s="144">
        <v>15197</v>
      </c>
      <c r="K15" s="145">
        <f t="shared" si="1"/>
        <v>12.65362198168193</v>
      </c>
      <c r="L15" s="197"/>
      <c r="M15" s="198"/>
      <c r="N15" s="198"/>
      <c r="O15" s="198"/>
      <c r="P15" s="199"/>
      <c r="Q15" s="209">
        <v>142</v>
      </c>
      <c r="R15" s="144">
        <v>142</v>
      </c>
      <c r="S15" s="146">
        <f>R15/Q15*100</f>
        <v>100</v>
      </c>
      <c r="T15" s="144">
        <v>195</v>
      </c>
      <c r="U15" s="145">
        <f aca="true" t="shared" si="8" ref="U15:U22">IF(T15&gt;0,T15/R15*10,"")</f>
        <v>13.732394366197182</v>
      </c>
      <c r="V15" s="143"/>
      <c r="W15" s="144"/>
      <c r="X15" s="146"/>
      <c r="Y15" s="144"/>
      <c r="Z15" s="213"/>
      <c r="AA15" s="209"/>
      <c r="AB15" s="144"/>
      <c r="AC15" s="144"/>
      <c r="AD15" s="142"/>
      <c r="AE15" s="208">
        <v>100</v>
      </c>
      <c r="AF15" s="192">
        <v>100</v>
      </c>
      <c r="AG15" s="192">
        <f>AF15/AE15*100</f>
        <v>100</v>
      </c>
      <c r="AH15" s="192">
        <v>126</v>
      </c>
      <c r="AI15" s="194">
        <f>AH15/AF15*10</f>
        <v>12.6</v>
      </c>
      <c r="AJ15" s="143">
        <v>1666</v>
      </c>
      <c r="AK15" s="144">
        <v>1666</v>
      </c>
      <c r="AL15" s="146">
        <f>AK15/AJ15*100</f>
        <v>100</v>
      </c>
      <c r="AM15" s="144">
        <v>2482</v>
      </c>
      <c r="AN15" s="213">
        <f>AM15/AK15*10</f>
        <v>14.897959183673471</v>
      </c>
      <c r="AO15" s="209"/>
      <c r="AP15" s="144"/>
      <c r="AQ15" s="144"/>
      <c r="AR15" s="142"/>
      <c r="AS15" s="143">
        <v>1166</v>
      </c>
      <c r="AT15" s="144">
        <v>1166</v>
      </c>
      <c r="AU15" s="146">
        <f t="shared" si="7"/>
        <v>100</v>
      </c>
      <c r="AV15" s="144">
        <v>12243</v>
      </c>
      <c r="AW15" s="213">
        <f t="shared" si="3"/>
        <v>105</v>
      </c>
      <c r="AX15" s="209"/>
      <c r="AY15" s="144"/>
      <c r="AZ15" s="146"/>
      <c r="BA15" s="144"/>
      <c r="BB15" s="145">
        <f t="shared" si="4"/>
      </c>
      <c r="BC15" s="143"/>
      <c r="BD15" s="144"/>
      <c r="BE15" s="146"/>
      <c r="BF15" s="144"/>
      <c r="BG15" s="266">
        <f t="shared" si="5"/>
      </c>
      <c r="BH15" s="212"/>
      <c r="BI15" s="144"/>
      <c r="BJ15" s="146"/>
      <c r="BK15" s="199"/>
    </row>
    <row r="16" spans="1:63" s="282" customFormat="1" ht="15.75">
      <c r="A16" s="1" t="s">
        <v>39</v>
      </c>
      <c r="B16" s="206">
        <v>225</v>
      </c>
      <c r="C16" s="147">
        <v>225</v>
      </c>
      <c r="D16" s="196">
        <f>C16/B16*100</f>
        <v>100</v>
      </c>
      <c r="E16" s="147">
        <v>180</v>
      </c>
      <c r="F16" s="207">
        <f>E16/C16*10</f>
        <v>8</v>
      </c>
      <c r="G16" s="195">
        <v>11406</v>
      </c>
      <c r="H16" s="144">
        <v>4650</v>
      </c>
      <c r="I16" s="196">
        <f t="shared" si="6"/>
        <v>40.76801683324566</v>
      </c>
      <c r="J16" s="144">
        <v>2976</v>
      </c>
      <c r="K16" s="145">
        <f t="shared" si="1"/>
        <v>6.4</v>
      </c>
      <c r="L16" s="197"/>
      <c r="M16" s="198"/>
      <c r="N16" s="198"/>
      <c r="O16" s="198"/>
      <c r="P16" s="199"/>
      <c r="Q16" s="209"/>
      <c r="R16" s="144"/>
      <c r="S16" s="146"/>
      <c r="T16" s="144"/>
      <c r="U16" s="145">
        <f t="shared" si="8"/>
      </c>
      <c r="V16" s="143"/>
      <c r="W16" s="144"/>
      <c r="X16" s="146"/>
      <c r="Y16" s="144"/>
      <c r="Z16" s="213"/>
      <c r="AA16" s="209"/>
      <c r="AB16" s="144"/>
      <c r="AC16" s="144"/>
      <c r="AD16" s="142"/>
      <c r="AE16" s="208"/>
      <c r="AF16" s="192"/>
      <c r="AG16" s="192"/>
      <c r="AH16" s="192"/>
      <c r="AI16" s="194"/>
      <c r="AJ16" s="143">
        <v>225</v>
      </c>
      <c r="AK16" s="144">
        <v>225</v>
      </c>
      <c r="AL16" s="146">
        <f>AK16/AJ16*100</f>
        <v>100</v>
      </c>
      <c r="AM16" s="144">
        <v>180</v>
      </c>
      <c r="AN16" s="213">
        <f>AM16/AK16*10</f>
        <v>8</v>
      </c>
      <c r="AO16" s="209"/>
      <c r="AP16" s="144"/>
      <c r="AQ16" s="144"/>
      <c r="AR16" s="142"/>
      <c r="AS16" s="143">
        <v>200</v>
      </c>
      <c r="AT16" s="144">
        <v>200</v>
      </c>
      <c r="AU16" s="146">
        <f t="shared" si="7"/>
        <v>100</v>
      </c>
      <c r="AV16" s="144">
        <v>1800</v>
      </c>
      <c r="AW16" s="213">
        <f t="shared" si="3"/>
        <v>90</v>
      </c>
      <c r="AX16" s="209"/>
      <c r="AY16" s="144"/>
      <c r="AZ16" s="146"/>
      <c r="BA16" s="144"/>
      <c r="BB16" s="145">
        <f t="shared" si="4"/>
      </c>
      <c r="BC16" s="143"/>
      <c r="BD16" s="144"/>
      <c r="BE16" s="146"/>
      <c r="BF16" s="144"/>
      <c r="BG16" s="266">
        <f t="shared" si="5"/>
      </c>
      <c r="BH16" s="212"/>
      <c r="BI16" s="144"/>
      <c r="BJ16" s="146"/>
      <c r="BK16" s="199"/>
    </row>
    <row r="17" spans="1:63" s="282" customFormat="1" ht="15.75">
      <c r="A17" s="1" t="s">
        <v>40</v>
      </c>
      <c r="B17" s="206">
        <v>1986</v>
      </c>
      <c r="C17" s="147">
        <v>1986</v>
      </c>
      <c r="D17" s="196">
        <f>C17/B17*100</f>
        <v>100</v>
      </c>
      <c r="E17" s="147">
        <v>3877</v>
      </c>
      <c r="F17" s="207">
        <f>E17/C17*10</f>
        <v>19.521651560926486</v>
      </c>
      <c r="G17" s="195">
        <v>13084</v>
      </c>
      <c r="H17" s="144">
        <v>11179</v>
      </c>
      <c r="I17" s="196">
        <f t="shared" si="6"/>
        <v>85.44023234484867</v>
      </c>
      <c r="J17" s="144">
        <v>9826</v>
      </c>
      <c r="K17" s="145">
        <f t="shared" si="1"/>
        <v>8.789694963771357</v>
      </c>
      <c r="L17" s="197"/>
      <c r="M17" s="198"/>
      <c r="N17" s="198"/>
      <c r="O17" s="198"/>
      <c r="P17" s="199"/>
      <c r="Q17" s="209"/>
      <c r="R17" s="144"/>
      <c r="S17" s="146"/>
      <c r="T17" s="144"/>
      <c r="U17" s="145">
        <f t="shared" si="8"/>
      </c>
      <c r="V17" s="143"/>
      <c r="W17" s="144"/>
      <c r="X17" s="146"/>
      <c r="Y17" s="144"/>
      <c r="Z17" s="213"/>
      <c r="AA17" s="209"/>
      <c r="AB17" s="144"/>
      <c r="AC17" s="144"/>
      <c r="AD17" s="142"/>
      <c r="AE17" s="210"/>
      <c r="AF17" s="211"/>
      <c r="AG17" s="192"/>
      <c r="AH17" s="211"/>
      <c r="AI17" s="194"/>
      <c r="AJ17" s="143">
        <v>70</v>
      </c>
      <c r="AK17" s="144">
        <v>70</v>
      </c>
      <c r="AL17" s="146">
        <f>AK17/AJ17*100</f>
        <v>100</v>
      </c>
      <c r="AM17" s="144">
        <v>25</v>
      </c>
      <c r="AN17" s="213">
        <f>AM17/AK17*10</f>
        <v>3.5714285714285716</v>
      </c>
      <c r="AO17" s="209"/>
      <c r="AP17" s="144"/>
      <c r="AQ17" s="144"/>
      <c r="AR17" s="142"/>
      <c r="AS17" s="143">
        <v>235</v>
      </c>
      <c r="AT17" s="144">
        <v>235</v>
      </c>
      <c r="AU17" s="146">
        <f t="shared" si="7"/>
        <v>100</v>
      </c>
      <c r="AV17" s="144">
        <v>2154</v>
      </c>
      <c r="AW17" s="213">
        <f t="shared" si="3"/>
        <v>91.65957446808511</v>
      </c>
      <c r="AX17" s="209"/>
      <c r="AY17" s="144"/>
      <c r="AZ17" s="148"/>
      <c r="BA17" s="144"/>
      <c r="BB17" s="145">
        <f t="shared" si="4"/>
      </c>
      <c r="BC17" s="143"/>
      <c r="BD17" s="144"/>
      <c r="BE17" s="146"/>
      <c r="BF17" s="144"/>
      <c r="BG17" s="266">
        <f t="shared" si="5"/>
      </c>
      <c r="BH17" s="212"/>
      <c r="BI17" s="144"/>
      <c r="BJ17" s="146"/>
      <c r="BK17" s="199"/>
    </row>
    <row r="18" spans="1:63" s="282" customFormat="1" ht="15.75">
      <c r="A18" s="1" t="s">
        <v>41</v>
      </c>
      <c r="B18" s="206"/>
      <c r="C18" s="147"/>
      <c r="D18" s="196"/>
      <c r="E18" s="147"/>
      <c r="F18" s="207"/>
      <c r="G18" s="195">
        <v>4611</v>
      </c>
      <c r="H18" s="144">
        <v>3754</v>
      </c>
      <c r="I18" s="196">
        <f t="shared" si="6"/>
        <v>81.414009976144</v>
      </c>
      <c r="J18" s="144">
        <v>3049</v>
      </c>
      <c r="K18" s="145">
        <f t="shared" si="1"/>
        <v>8.122003196590304</v>
      </c>
      <c r="L18" s="197"/>
      <c r="M18" s="198"/>
      <c r="N18" s="198"/>
      <c r="O18" s="198"/>
      <c r="P18" s="199"/>
      <c r="Q18" s="209"/>
      <c r="R18" s="144"/>
      <c r="S18" s="146"/>
      <c r="T18" s="144"/>
      <c r="U18" s="145">
        <f t="shared" si="8"/>
      </c>
      <c r="V18" s="143"/>
      <c r="W18" s="144"/>
      <c r="X18" s="146"/>
      <c r="Y18" s="144"/>
      <c r="Z18" s="213"/>
      <c r="AA18" s="209"/>
      <c r="AB18" s="144"/>
      <c r="AC18" s="144"/>
      <c r="AD18" s="142"/>
      <c r="AE18" s="208"/>
      <c r="AF18" s="192"/>
      <c r="AG18" s="192"/>
      <c r="AH18" s="192"/>
      <c r="AI18" s="194"/>
      <c r="AJ18" s="143">
        <v>130</v>
      </c>
      <c r="AK18" s="144">
        <v>130</v>
      </c>
      <c r="AL18" s="146">
        <f>AK18/AJ18*100</f>
        <v>100</v>
      </c>
      <c r="AM18" s="144">
        <v>116</v>
      </c>
      <c r="AN18" s="213">
        <f>AM18/AK18*10</f>
        <v>8.923076923076923</v>
      </c>
      <c r="AO18" s="209"/>
      <c r="AP18" s="144"/>
      <c r="AQ18" s="144"/>
      <c r="AR18" s="142">
        <f>IF(AQ18&gt;0,AQ18/AP18*10,"")</f>
      </c>
      <c r="AS18" s="143">
        <v>547</v>
      </c>
      <c r="AT18" s="144">
        <v>547</v>
      </c>
      <c r="AU18" s="146">
        <f t="shared" si="7"/>
        <v>100</v>
      </c>
      <c r="AV18" s="144">
        <v>3665</v>
      </c>
      <c r="AW18" s="266">
        <f t="shared" si="3"/>
        <v>67.0018281535649</v>
      </c>
      <c r="AX18" s="209">
        <v>2.5</v>
      </c>
      <c r="AY18" s="144">
        <v>2.5</v>
      </c>
      <c r="AZ18" s="202">
        <f>AY18/AX18*100</f>
        <v>100</v>
      </c>
      <c r="BA18" s="144">
        <v>23</v>
      </c>
      <c r="BB18" s="145">
        <f t="shared" si="4"/>
        <v>92</v>
      </c>
      <c r="BC18" s="143">
        <v>0.5</v>
      </c>
      <c r="BD18" s="144">
        <v>0.5</v>
      </c>
      <c r="BE18" s="146">
        <f aca="true" t="shared" si="9" ref="BE18:BE24">BD18/BC18*100</f>
        <v>100</v>
      </c>
      <c r="BF18" s="144">
        <v>7</v>
      </c>
      <c r="BG18" s="266">
        <f t="shared" si="5"/>
        <v>140</v>
      </c>
      <c r="BH18" s="212"/>
      <c r="BI18" s="144"/>
      <c r="BJ18" s="146"/>
      <c r="BK18" s="199"/>
    </row>
    <row r="19" spans="1:63" s="282" customFormat="1" ht="17.25" customHeight="1">
      <c r="A19" s="1" t="s">
        <v>42</v>
      </c>
      <c r="B19" s="206">
        <v>1170</v>
      </c>
      <c r="C19" s="147">
        <v>1170</v>
      </c>
      <c r="D19" s="196">
        <f>C19/B19*100</f>
        <v>100</v>
      </c>
      <c r="E19" s="147">
        <v>601</v>
      </c>
      <c r="F19" s="207">
        <f>E19/C19*10</f>
        <v>5.136752136752136</v>
      </c>
      <c r="G19" s="195">
        <v>8042</v>
      </c>
      <c r="H19" s="144">
        <v>5534</v>
      </c>
      <c r="I19" s="196">
        <f aca="true" t="shared" si="10" ref="I19:I25">H19/G19*100</f>
        <v>68.81372792837603</v>
      </c>
      <c r="J19" s="144">
        <v>3479</v>
      </c>
      <c r="K19" s="145">
        <f t="shared" si="1"/>
        <v>6.286591976870256</v>
      </c>
      <c r="L19" s="197"/>
      <c r="M19" s="198"/>
      <c r="N19" s="198"/>
      <c r="O19" s="198"/>
      <c r="P19" s="199"/>
      <c r="Q19" s="209"/>
      <c r="R19" s="144"/>
      <c r="S19" s="146"/>
      <c r="T19" s="144"/>
      <c r="U19" s="145">
        <f t="shared" si="8"/>
      </c>
      <c r="V19" s="143"/>
      <c r="W19" s="144"/>
      <c r="X19" s="146"/>
      <c r="Y19" s="144"/>
      <c r="Z19" s="213"/>
      <c r="AA19" s="209"/>
      <c r="AB19" s="144"/>
      <c r="AC19" s="144"/>
      <c r="AD19" s="142"/>
      <c r="AE19" s="208">
        <v>620</v>
      </c>
      <c r="AF19" s="192">
        <v>620</v>
      </c>
      <c r="AG19" s="192">
        <f>AF19/AE19*100</f>
        <v>100</v>
      </c>
      <c r="AH19" s="192">
        <v>569</v>
      </c>
      <c r="AI19" s="194">
        <f>AH19/AF19*10</f>
        <v>9.17741935483871</v>
      </c>
      <c r="AJ19" s="143"/>
      <c r="AK19" s="144"/>
      <c r="AL19" s="146"/>
      <c r="AM19" s="144"/>
      <c r="AN19" s="213"/>
      <c r="AO19" s="209"/>
      <c r="AP19" s="144"/>
      <c r="AQ19" s="144"/>
      <c r="AR19" s="142"/>
      <c r="AS19" s="143">
        <v>502</v>
      </c>
      <c r="AT19" s="144">
        <v>502</v>
      </c>
      <c r="AU19" s="146">
        <f t="shared" si="7"/>
        <v>100</v>
      </c>
      <c r="AV19" s="144">
        <v>5777</v>
      </c>
      <c r="AW19" s="266">
        <f t="shared" si="3"/>
        <v>115.0796812749004</v>
      </c>
      <c r="AX19" s="209">
        <v>11</v>
      </c>
      <c r="AY19" s="144">
        <v>11</v>
      </c>
      <c r="AZ19" s="202">
        <f>AY19/AX19*100</f>
        <v>100</v>
      </c>
      <c r="BA19" s="144">
        <v>44</v>
      </c>
      <c r="BB19" s="145">
        <f t="shared" si="4"/>
        <v>40</v>
      </c>
      <c r="BC19" s="143">
        <v>2</v>
      </c>
      <c r="BD19" s="144">
        <v>2</v>
      </c>
      <c r="BE19" s="146">
        <f t="shared" si="9"/>
        <v>100</v>
      </c>
      <c r="BF19" s="144">
        <v>9</v>
      </c>
      <c r="BG19" s="266">
        <f t="shared" si="5"/>
        <v>45</v>
      </c>
      <c r="BH19" s="212"/>
      <c r="BI19" s="144"/>
      <c r="BJ19" s="146"/>
      <c r="BK19" s="199"/>
    </row>
    <row r="20" spans="1:63" s="282" customFormat="1" ht="15.75">
      <c r="A20" s="1" t="s">
        <v>43</v>
      </c>
      <c r="B20" s="206"/>
      <c r="C20" s="147"/>
      <c r="D20" s="196"/>
      <c r="E20" s="147"/>
      <c r="F20" s="207"/>
      <c r="G20" s="195">
        <v>15282</v>
      </c>
      <c r="H20" s="144">
        <v>9292</v>
      </c>
      <c r="I20" s="196">
        <f t="shared" si="10"/>
        <v>60.803559743489075</v>
      </c>
      <c r="J20" s="144">
        <v>11407</v>
      </c>
      <c r="K20" s="145">
        <f t="shared" si="1"/>
        <v>12.276151528196298</v>
      </c>
      <c r="L20" s="197"/>
      <c r="M20" s="198"/>
      <c r="N20" s="198"/>
      <c r="O20" s="198"/>
      <c r="P20" s="199"/>
      <c r="Q20" s="209">
        <v>180</v>
      </c>
      <c r="R20" s="144">
        <v>180</v>
      </c>
      <c r="S20" s="146">
        <f>R20/Q20*100</f>
        <v>100</v>
      </c>
      <c r="T20" s="144">
        <v>245</v>
      </c>
      <c r="U20" s="145">
        <f t="shared" si="8"/>
        <v>13.61111111111111</v>
      </c>
      <c r="V20" s="143"/>
      <c r="W20" s="144"/>
      <c r="X20" s="146"/>
      <c r="Y20" s="144"/>
      <c r="Z20" s="213"/>
      <c r="AA20" s="209"/>
      <c r="AB20" s="144"/>
      <c r="AC20" s="144"/>
      <c r="AD20" s="142"/>
      <c r="AE20" s="208">
        <v>108</v>
      </c>
      <c r="AF20" s="192">
        <v>108</v>
      </c>
      <c r="AG20" s="192">
        <f>AF20/AE20*100</f>
        <v>100</v>
      </c>
      <c r="AH20" s="192">
        <v>45</v>
      </c>
      <c r="AI20" s="194">
        <f>AH20/AF20*10</f>
        <v>4.166666666666667</v>
      </c>
      <c r="AJ20" s="143">
        <v>5</v>
      </c>
      <c r="AK20" s="144">
        <v>5</v>
      </c>
      <c r="AL20" s="146">
        <f>AK20/AJ20*100</f>
        <v>100</v>
      </c>
      <c r="AM20" s="144">
        <v>1.8</v>
      </c>
      <c r="AN20" s="213">
        <f>AM20/AK20*10</f>
        <v>3.5999999999999996</v>
      </c>
      <c r="AO20" s="209"/>
      <c r="AP20" s="144"/>
      <c r="AQ20" s="144"/>
      <c r="AR20" s="142"/>
      <c r="AS20" s="143">
        <v>345</v>
      </c>
      <c r="AT20" s="144">
        <v>345</v>
      </c>
      <c r="AU20" s="146">
        <f t="shared" si="7"/>
        <v>100</v>
      </c>
      <c r="AV20" s="144">
        <v>5520</v>
      </c>
      <c r="AW20" s="266">
        <f t="shared" si="3"/>
        <v>160</v>
      </c>
      <c r="AX20" s="209">
        <v>265</v>
      </c>
      <c r="AY20" s="144">
        <v>265</v>
      </c>
      <c r="AZ20" s="202">
        <f>AY20/AX20*100</f>
        <v>100</v>
      </c>
      <c r="BA20" s="144">
        <v>6916</v>
      </c>
      <c r="BB20" s="145">
        <f t="shared" si="4"/>
        <v>260.9811320754717</v>
      </c>
      <c r="BC20" s="143">
        <v>49</v>
      </c>
      <c r="BD20" s="144">
        <v>49</v>
      </c>
      <c r="BE20" s="146">
        <f t="shared" si="9"/>
        <v>100</v>
      </c>
      <c r="BF20" s="144">
        <v>1418</v>
      </c>
      <c r="BG20" s="266">
        <f t="shared" si="5"/>
        <v>289.38775510204084</v>
      </c>
      <c r="BH20" s="212"/>
      <c r="BI20" s="144"/>
      <c r="BJ20" s="148"/>
      <c r="BK20" s="199"/>
    </row>
    <row r="21" spans="1:63" s="282" customFormat="1" ht="15.75">
      <c r="A21" s="1" t="s">
        <v>44</v>
      </c>
      <c r="B21" s="206"/>
      <c r="C21" s="147"/>
      <c r="D21" s="196"/>
      <c r="E21" s="147"/>
      <c r="F21" s="207"/>
      <c r="G21" s="195">
        <v>1540</v>
      </c>
      <c r="H21" s="144">
        <v>929</v>
      </c>
      <c r="I21" s="196">
        <f t="shared" si="10"/>
        <v>60.324675324675326</v>
      </c>
      <c r="J21" s="144">
        <v>905</v>
      </c>
      <c r="K21" s="145">
        <f t="shared" si="1"/>
        <v>9.741657696447794</v>
      </c>
      <c r="L21" s="197"/>
      <c r="M21" s="198"/>
      <c r="N21" s="198"/>
      <c r="O21" s="198"/>
      <c r="P21" s="199"/>
      <c r="Q21" s="209"/>
      <c r="R21" s="144"/>
      <c r="S21" s="146"/>
      <c r="T21" s="144"/>
      <c r="U21" s="145">
        <f t="shared" si="8"/>
      </c>
      <c r="V21" s="143">
        <v>2533</v>
      </c>
      <c r="W21" s="144">
        <v>2533</v>
      </c>
      <c r="X21" s="146">
        <f>W21/V21*100</f>
        <v>100</v>
      </c>
      <c r="Y21" s="144">
        <v>6451</v>
      </c>
      <c r="Z21" s="213">
        <f>IF(Y21&gt;0,Y21/W21*10,"")</f>
        <v>25.46782471377813</v>
      </c>
      <c r="AA21" s="200"/>
      <c r="AB21" s="198"/>
      <c r="AC21" s="198"/>
      <c r="AD21" s="142"/>
      <c r="AE21" s="208"/>
      <c r="AF21" s="192"/>
      <c r="AG21" s="192"/>
      <c r="AH21" s="192"/>
      <c r="AI21" s="194"/>
      <c r="AJ21" s="143"/>
      <c r="AK21" s="144"/>
      <c r="AL21" s="146"/>
      <c r="AM21" s="144"/>
      <c r="AN21" s="213"/>
      <c r="AO21" s="209"/>
      <c r="AP21" s="144"/>
      <c r="AQ21" s="144"/>
      <c r="AR21" s="142"/>
      <c r="AS21" s="143">
        <v>738</v>
      </c>
      <c r="AT21" s="144">
        <v>640</v>
      </c>
      <c r="AU21" s="146">
        <f t="shared" si="7"/>
        <v>86.72086720867209</v>
      </c>
      <c r="AV21" s="144">
        <v>16698</v>
      </c>
      <c r="AW21" s="266">
        <f t="shared" si="3"/>
        <v>260.90625</v>
      </c>
      <c r="AX21" s="209"/>
      <c r="AY21" s="144"/>
      <c r="AZ21" s="202"/>
      <c r="BA21" s="144"/>
      <c r="BB21" s="145">
        <f t="shared" si="4"/>
      </c>
      <c r="BC21" s="143">
        <v>40</v>
      </c>
      <c r="BD21" s="144">
        <v>40</v>
      </c>
      <c r="BE21" s="146">
        <f t="shared" si="9"/>
        <v>100</v>
      </c>
      <c r="BF21" s="144">
        <v>172</v>
      </c>
      <c r="BG21" s="266">
        <f t="shared" si="5"/>
        <v>43</v>
      </c>
      <c r="BH21" s="212">
        <v>10</v>
      </c>
      <c r="BI21" s="144">
        <v>10</v>
      </c>
      <c r="BJ21" s="148">
        <v>260</v>
      </c>
      <c r="BK21" s="199">
        <f>BJ21/BH21*10</f>
        <v>260</v>
      </c>
    </row>
    <row r="22" spans="1:63" s="282" customFormat="1" ht="15.75">
      <c r="A22" s="1" t="s">
        <v>45</v>
      </c>
      <c r="B22" s="206"/>
      <c r="C22" s="147"/>
      <c r="D22" s="196"/>
      <c r="E22" s="147"/>
      <c r="F22" s="207"/>
      <c r="G22" s="195">
        <v>5436</v>
      </c>
      <c r="H22" s="144">
        <v>923</v>
      </c>
      <c r="I22" s="196">
        <f t="shared" si="10"/>
        <v>16.979396615158205</v>
      </c>
      <c r="J22" s="144">
        <v>766</v>
      </c>
      <c r="K22" s="145">
        <f t="shared" si="1"/>
        <v>8.299024918743228</v>
      </c>
      <c r="L22" s="197"/>
      <c r="M22" s="144"/>
      <c r="N22" s="144"/>
      <c r="O22" s="198"/>
      <c r="P22" s="199"/>
      <c r="Q22" s="209"/>
      <c r="R22" s="144"/>
      <c r="S22" s="146"/>
      <c r="T22" s="144"/>
      <c r="U22" s="145">
        <f t="shared" si="8"/>
      </c>
      <c r="V22" s="143"/>
      <c r="W22" s="144"/>
      <c r="X22" s="146"/>
      <c r="Y22" s="144"/>
      <c r="Z22" s="213">
        <f>IF(Y22&gt;0,Y22/W22*10,"")</f>
      </c>
      <c r="AA22" s="200"/>
      <c r="AB22" s="198"/>
      <c r="AC22" s="198"/>
      <c r="AD22" s="142"/>
      <c r="AE22" s="208"/>
      <c r="AF22" s="192"/>
      <c r="AG22" s="192"/>
      <c r="AH22" s="192"/>
      <c r="AI22" s="194"/>
      <c r="AJ22" s="143"/>
      <c r="AK22" s="144"/>
      <c r="AL22" s="146"/>
      <c r="AM22" s="144"/>
      <c r="AN22" s="213"/>
      <c r="AO22" s="209"/>
      <c r="AP22" s="144"/>
      <c r="AQ22" s="144"/>
      <c r="AR22" s="142"/>
      <c r="AS22" s="143"/>
      <c r="AT22" s="144"/>
      <c r="AU22" s="146"/>
      <c r="AV22" s="144"/>
      <c r="AW22" s="266"/>
      <c r="AX22" s="209">
        <v>11</v>
      </c>
      <c r="AY22" s="144">
        <v>11</v>
      </c>
      <c r="AZ22" s="202">
        <v>100</v>
      </c>
      <c r="BA22" s="144">
        <v>78</v>
      </c>
      <c r="BB22" s="145">
        <f t="shared" si="4"/>
        <v>70.9090909090909</v>
      </c>
      <c r="BC22" s="143">
        <v>1</v>
      </c>
      <c r="BD22" s="144">
        <v>1</v>
      </c>
      <c r="BE22" s="146">
        <f t="shared" si="9"/>
        <v>100</v>
      </c>
      <c r="BF22" s="144">
        <v>6</v>
      </c>
      <c r="BG22" s="266">
        <f t="shared" si="5"/>
        <v>60</v>
      </c>
      <c r="BH22" s="212"/>
      <c r="BI22" s="144"/>
      <c r="BJ22" s="146"/>
      <c r="BK22" s="199"/>
    </row>
    <row r="23" spans="1:63" s="282" customFormat="1" ht="15.75">
      <c r="A23" s="1" t="s">
        <v>46</v>
      </c>
      <c r="B23" s="206"/>
      <c r="C23" s="147"/>
      <c r="D23" s="196"/>
      <c r="E23" s="147"/>
      <c r="F23" s="207"/>
      <c r="G23" s="195">
        <v>9034</v>
      </c>
      <c r="H23" s="144">
        <v>3221</v>
      </c>
      <c r="I23" s="196">
        <f t="shared" si="10"/>
        <v>35.65419526234226</v>
      </c>
      <c r="J23" s="144">
        <v>4325</v>
      </c>
      <c r="K23" s="145">
        <f t="shared" si="1"/>
        <v>13.427506985408257</v>
      </c>
      <c r="L23" s="212">
        <v>1512</v>
      </c>
      <c r="M23" s="144">
        <v>1512</v>
      </c>
      <c r="N23" s="146">
        <f>M23/L23*100</f>
        <v>100</v>
      </c>
      <c r="O23" s="144">
        <v>48307</v>
      </c>
      <c r="P23" s="213">
        <f>IF(O23&gt;0,O23/M23*10,"")</f>
        <v>319.4907407407407</v>
      </c>
      <c r="Q23" s="209">
        <v>2020</v>
      </c>
      <c r="R23" s="144">
        <v>2020</v>
      </c>
      <c r="S23" s="146">
        <f>R23/Q23*100</f>
        <v>100</v>
      </c>
      <c r="T23" s="144">
        <v>890</v>
      </c>
      <c r="U23" s="145">
        <f>IF(T23&gt;0,T23/R23*10,"")</f>
        <v>4.405940594059406</v>
      </c>
      <c r="V23" s="143"/>
      <c r="W23" s="144"/>
      <c r="X23" s="146"/>
      <c r="Y23" s="144"/>
      <c r="Z23" s="213">
        <f>IF(Y23&gt;0,Y23/W23*10,"")</f>
      </c>
      <c r="AA23" s="200"/>
      <c r="AB23" s="198"/>
      <c r="AC23" s="198"/>
      <c r="AD23" s="142"/>
      <c r="AE23" s="208"/>
      <c r="AF23" s="192"/>
      <c r="AG23" s="192"/>
      <c r="AH23" s="192"/>
      <c r="AI23" s="194"/>
      <c r="AJ23" s="143"/>
      <c r="AK23" s="144"/>
      <c r="AL23" s="146"/>
      <c r="AM23" s="144"/>
      <c r="AN23" s="213"/>
      <c r="AO23" s="209">
        <v>15</v>
      </c>
      <c r="AP23" s="144">
        <v>15</v>
      </c>
      <c r="AQ23" s="144">
        <v>4.5</v>
      </c>
      <c r="AR23" s="142">
        <f>AQ23/AO23*10</f>
        <v>3</v>
      </c>
      <c r="AS23" s="143">
        <v>1487</v>
      </c>
      <c r="AT23" s="144">
        <v>1487</v>
      </c>
      <c r="AU23" s="146">
        <f>AT23/AS23*100</f>
        <v>100</v>
      </c>
      <c r="AV23" s="144">
        <v>20818</v>
      </c>
      <c r="AW23" s="266">
        <f>IF(AV23&gt;0,AV23/AT23*10,"")</f>
        <v>140</v>
      </c>
      <c r="AX23" s="209">
        <v>8</v>
      </c>
      <c r="AY23" s="144">
        <v>8</v>
      </c>
      <c r="AZ23" s="202">
        <f>AY23/AX23*100</f>
        <v>100</v>
      </c>
      <c r="BA23" s="144">
        <v>104</v>
      </c>
      <c r="BB23" s="145">
        <f t="shared" si="4"/>
        <v>130</v>
      </c>
      <c r="BC23" s="143">
        <v>42</v>
      </c>
      <c r="BD23" s="144">
        <v>42</v>
      </c>
      <c r="BE23" s="148">
        <f t="shared" si="9"/>
        <v>100</v>
      </c>
      <c r="BF23" s="144">
        <v>900</v>
      </c>
      <c r="BG23" s="266">
        <f t="shared" si="5"/>
        <v>214.28571428571428</v>
      </c>
      <c r="BH23" s="212"/>
      <c r="BI23" s="144"/>
      <c r="BJ23" s="146"/>
      <c r="BK23" s="199"/>
    </row>
    <row r="24" spans="1:63" s="282" customFormat="1" ht="15.75">
      <c r="A24" s="1" t="s">
        <v>47</v>
      </c>
      <c r="B24" s="206"/>
      <c r="C24" s="147"/>
      <c r="D24" s="196"/>
      <c r="E24" s="147"/>
      <c r="F24" s="207"/>
      <c r="G24" s="195">
        <v>10942</v>
      </c>
      <c r="H24" s="144">
        <v>1491</v>
      </c>
      <c r="I24" s="196">
        <f t="shared" si="10"/>
        <v>13.626393712301224</v>
      </c>
      <c r="J24" s="144">
        <v>1537</v>
      </c>
      <c r="K24" s="145">
        <f t="shared" si="1"/>
        <v>10.308517773306505</v>
      </c>
      <c r="L24" s="212">
        <v>10037</v>
      </c>
      <c r="M24" s="144">
        <v>10037</v>
      </c>
      <c r="N24" s="146">
        <f>M24/L24*100</f>
        <v>100</v>
      </c>
      <c r="O24" s="144">
        <v>308058</v>
      </c>
      <c r="P24" s="213">
        <f>IF(O24&gt;0,O24/M24*10,"")</f>
        <v>306.92238716748034</v>
      </c>
      <c r="Q24" s="209">
        <v>78</v>
      </c>
      <c r="R24" s="144">
        <v>78</v>
      </c>
      <c r="S24" s="146">
        <f>R24/Q24*100</f>
        <v>100</v>
      </c>
      <c r="T24" s="144">
        <v>31</v>
      </c>
      <c r="U24" s="145">
        <f>IF(T24&gt;0,T24/R24*10,"")</f>
        <v>3.974358974358974</v>
      </c>
      <c r="V24" s="143">
        <v>150</v>
      </c>
      <c r="W24" s="144">
        <v>150</v>
      </c>
      <c r="X24" s="146">
        <f>W24/V24*100</f>
        <v>100</v>
      </c>
      <c r="Y24" s="144">
        <v>405</v>
      </c>
      <c r="Z24" s="213">
        <f>IF(Y24&gt;0,Y24/W24*10,"")</f>
        <v>27</v>
      </c>
      <c r="AA24" s="200"/>
      <c r="AB24" s="198"/>
      <c r="AC24" s="198"/>
      <c r="AD24" s="142"/>
      <c r="AE24" s="208"/>
      <c r="AF24" s="192"/>
      <c r="AG24" s="192"/>
      <c r="AH24" s="192"/>
      <c r="AI24" s="194"/>
      <c r="AJ24" s="143">
        <v>102</v>
      </c>
      <c r="AK24" s="144"/>
      <c r="AL24" s="146"/>
      <c r="AM24" s="144"/>
      <c r="AN24" s="213"/>
      <c r="AO24" s="209"/>
      <c r="AP24" s="144"/>
      <c r="AQ24" s="144"/>
      <c r="AR24" s="142"/>
      <c r="AS24" s="143"/>
      <c r="AT24" s="144"/>
      <c r="AU24" s="146"/>
      <c r="AV24" s="144"/>
      <c r="AW24" s="266"/>
      <c r="AX24" s="209">
        <v>850</v>
      </c>
      <c r="AY24" s="144">
        <v>850</v>
      </c>
      <c r="AZ24" s="202">
        <f>AY24/AX24*100</f>
        <v>100</v>
      </c>
      <c r="BA24" s="144">
        <v>11526</v>
      </c>
      <c r="BB24" s="145">
        <f t="shared" si="4"/>
        <v>135.6</v>
      </c>
      <c r="BC24" s="143">
        <v>145</v>
      </c>
      <c r="BD24" s="144">
        <v>145</v>
      </c>
      <c r="BE24" s="148">
        <f t="shared" si="9"/>
        <v>100</v>
      </c>
      <c r="BF24" s="144">
        <v>2135</v>
      </c>
      <c r="BG24" s="266">
        <f t="shared" si="5"/>
        <v>147.24137931034483</v>
      </c>
      <c r="BH24" s="212"/>
      <c r="BI24" s="144"/>
      <c r="BJ24" s="146"/>
      <c r="BK24" s="199"/>
    </row>
    <row r="25" spans="1:63" s="282" customFormat="1" ht="15.75">
      <c r="A25" s="1" t="s">
        <v>48</v>
      </c>
      <c r="B25" s="206">
        <v>298</v>
      </c>
      <c r="C25" s="147">
        <v>298</v>
      </c>
      <c r="D25" s="196">
        <f>C25/B25*100</f>
        <v>100</v>
      </c>
      <c r="E25" s="147">
        <v>178</v>
      </c>
      <c r="F25" s="207">
        <f>E25/C25*10</f>
        <v>5.973154362416108</v>
      </c>
      <c r="G25" s="195">
        <v>25339</v>
      </c>
      <c r="H25" s="144">
        <v>18892</v>
      </c>
      <c r="I25" s="196">
        <f t="shared" si="10"/>
        <v>74.5570069852796</v>
      </c>
      <c r="J25" s="144">
        <v>31577</v>
      </c>
      <c r="K25" s="145">
        <f t="shared" si="1"/>
        <v>16.714482320558968</v>
      </c>
      <c r="L25" s="212">
        <v>1232</v>
      </c>
      <c r="M25" s="144">
        <v>1232</v>
      </c>
      <c r="N25" s="146">
        <f>M25/L25*100</f>
        <v>100</v>
      </c>
      <c r="O25" s="144">
        <v>42569</v>
      </c>
      <c r="P25" s="213">
        <f>IF(O25&gt;0,O25/M25*10,"")</f>
        <v>345.5275974025974</v>
      </c>
      <c r="Q25" s="209">
        <v>2278</v>
      </c>
      <c r="R25" s="144">
        <v>2278</v>
      </c>
      <c r="S25" s="146">
        <f>R25/Q25*100</f>
        <v>100</v>
      </c>
      <c r="T25" s="144">
        <v>4243</v>
      </c>
      <c r="U25" s="142">
        <f>IF(T25&gt;0,T25/R25*10,"")</f>
        <v>18.62598770851624</v>
      </c>
      <c r="V25" s="143">
        <v>793</v>
      </c>
      <c r="W25" s="144">
        <v>793</v>
      </c>
      <c r="X25" s="146">
        <f>W25/V25*100</f>
        <v>100</v>
      </c>
      <c r="Y25" s="144">
        <v>840</v>
      </c>
      <c r="Z25" s="213">
        <f>Y25/W25*10</f>
        <v>10.592686002522067</v>
      </c>
      <c r="AA25" s="200"/>
      <c r="AB25" s="198"/>
      <c r="AC25" s="198"/>
      <c r="AD25" s="207"/>
      <c r="AE25" s="208">
        <v>728</v>
      </c>
      <c r="AF25" s="192"/>
      <c r="AG25" s="192"/>
      <c r="AH25" s="192"/>
      <c r="AI25" s="194"/>
      <c r="AJ25" s="143"/>
      <c r="AK25" s="144"/>
      <c r="AL25" s="146"/>
      <c r="AM25" s="144"/>
      <c r="AN25" s="213"/>
      <c r="AO25" s="209"/>
      <c r="AP25" s="144"/>
      <c r="AQ25" s="144"/>
      <c r="AR25" s="142"/>
      <c r="AS25" s="143">
        <v>2632</v>
      </c>
      <c r="AT25" s="144">
        <v>2054</v>
      </c>
      <c r="AU25" s="146">
        <f>AT25/AS25*100</f>
        <v>78.03951367781154</v>
      </c>
      <c r="AV25" s="144">
        <v>37993</v>
      </c>
      <c r="AW25" s="266">
        <f>IF(AV25&gt;0,AV25/AT25*10,"")</f>
        <v>184.9707887049659</v>
      </c>
      <c r="AX25" s="209">
        <v>25</v>
      </c>
      <c r="AY25" s="144">
        <v>25</v>
      </c>
      <c r="AZ25" s="202">
        <f>AY25/AX25*100</f>
        <v>100</v>
      </c>
      <c r="BA25" s="144">
        <v>325</v>
      </c>
      <c r="BB25" s="145">
        <f t="shared" si="4"/>
        <v>130</v>
      </c>
      <c r="BC25" s="143"/>
      <c r="BD25" s="144"/>
      <c r="BE25" s="148"/>
      <c r="BF25" s="144"/>
      <c r="BG25" s="266">
        <f t="shared" si="5"/>
      </c>
      <c r="BH25" s="212"/>
      <c r="BI25" s="144"/>
      <c r="BJ25" s="146"/>
      <c r="BK25" s="199"/>
    </row>
    <row r="26" spans="1:63" s="282" customFormat="1" ht="15.75" customHeight="1" thickBot="1">
      <c r="A26" s="42" t="s">
        <v>68</v>
      </c>
      <c r="B26" s="214"/>
      <c r="C26" s="153"/>
      <c r="D26" s="215"/>
      <c r="E26" s="153"/>
      <c r="F26" s="216"/>
      <c r="G26" s="217"/>
      <c r="H26" s="151"/>
      <c r="I26" s="215"/>
      <c r="J26" s="151"/>
      <c r="K26" s="152"/>
      <c r="L26" s="218"/>
      <c r="M26" s="151"/>
      <c r="N26" s="148"/>
      <c r="O26" s="151"/>
      <c r="P26" s="219"/>
      <c r="Q26" s="220"/>
      <c r="R26" s="151"/>
      <c r="S26" s="146"/>
      <c r="T26" s="151"/>
      <c r="U26" s="149"/>
      <c r="V26" s="150"/>
      <c r="W26" s="151"/>
      <c r="X26" s="148"/>
      <c r="Y26" s="151"/>
      <c r="Z26" s="219"/>
      <c r="AA26" s="263"/>
      <c r="AB26" s="221"/>
      <c r="AC26" s="221"/>
      <c r="AD26" s="216"/>
      <c r="AE26" s="222"/>
      <c r="AF26" s="223"/>
      <c r="AG26" s="223"/>
      <c r="AH26" s="223"/>
      <c r="AI26" s="224"/>
      <c r="AJ26" s="150"/>
      <c r="AK26" s="151"/>
      <c r="AL26" s="148"/>
      <c r="AM26" s="151"/>
      <c r="AN26" s="219"/>
      <c r="AO26" s="220"/>
      <c r="AP26" s="151"/>
      <c r="AQ26" s="151"/>
      <c r="AR26" s="149"/>
      <c r="AS26" s="150"/>
      <c r="AT26" s="151"/>
      <c r="AU26" s="151"/>
      <c r="AV26" s="151"/>
      <c r="AW26" s="267"/>
      <c r="AX26" s="220">
        <v>71.5</v>
      </c>
      <c r="AY26" s="151">
        <v>71.5</v>
      </c>
      <c r="AZ26" s="202">
        <v>100</v>
      </c>
      <c r="BA26" s="151">
        <v>862</v>
      </c>
      <c r="BB26" s="152">
        <v>130.40650406504065</v>
      </c>
      <c r="BC26" s="150">
        <v>236.5</v>
      </c>
      <c r="BD26" s="151">
        <v>236.5</v>
      </c>
      <c r="BE26" s="148">
        <v>100</v>
      </c>
      <c r="BF26" s="151">
        <v>11312</v>
      </c>
      <c r="BG26" s="267">
        <v>497.708830548926</v>
      </c>
      <c r="BH26" s="212"/>
      <c r="BI26" s="144"/>
      <c r="BJ26" s="146"/>
      <c r="BK26" s="389"/>
    </row>
    <row r="27" spans="1:63" s="282" customFormat="1" ht="16.5" customHeight="1" thickBot="1">
      <c r="A27" s="68" t="s">
        <v>49</v>
      </c>
      <c r="B27" s="225">
        <f>SUM(B5:B25)</f>
        <v>6177</v>
      </c>
      <c r="C27" s="225">
        <f>SUM(C5:C25)</f>
        <v>6177</v>
      </c>
      <c r="D27" s="226">
        <f>C27/B27*100</f>
        <v>100</v>
      </c>
      <c r="E27" s="225">
        <f>SUM(E5:E25)</f>
        <v>6497</v>
      </c>
      <c r="F27" s="227">
        <f>E27/C27*10</f>
        <v>10.518050833738059</v>
      </c>
      <c r="G27" s="283">
        <f>SUM(G5:G25)</f>
        <v>212849</v>
      </c>
      <c r="H27" s="284">
        <f>SUM(H6:H25)</f>
        <v>131726</v>
      </c>
      <c r="I27" s="228">
        <f>H27/G27*100</f>
        <v>61.88706547834381</v>
      </c>
      <c r="J27" s="284">
        <f>SUM(J6:J25)</f>
        <v>161739</v>
      </c>
      <c r="K27" s="157">
        <f t="shared" si="1"/>
        <v>12.278441613652582</v>
      </c>
      <c r="L27" s="285">
        <f>SUM(L5:L25)</f>
        <v>12781</v>
      </c>
      <c r="M27" s="286">
        <f>SUM(M6:M25)</f>
        <v>12781</v>
      </c>
      <c r="N27" s="229">
        <f>M27/L27*100</f>
        <v>100</v>
      </c>
      <c r="O27" s="287">
        <f>SUM(O6:O25)</f>
        <v>398934</v>
      </c>
      <c r="P27" s="230">
        <f>IF(O27&gt;0,O27/M27*10,"")</f>
        <v>312.13050622017056</v>
      </c>
      <c r="Q27" s="287">
        <f>SUM(Q5:Q25)</f>
        <v>4698</v>
      </c>
      <c r="R27" s="284">
        <f>SUM(R6:R25)</f>
        <v>4698</v>
      </c>
      <c r="S27" s="288">
        <f>R27/Q27*100</f>
        <v>100</v>
      </c>
      <c r="T27" s="284">
        <f>SUM(T6:T25)</f>
        <v>5604</v>
      </c>
      <c r="U27" s="231">
        <f>IF(T27&gt;0,T27/R27*10,"")</f>
        <v>11.928480204342273</v>
      </c>
      <c r="V27" s="283">
        <f>SUM(V5:V25)</f>
        <v>3476</v>
      </c>
      <c r="W27" s="284">
        <f>SUM(W6:W25)</f>
        <v>3476</v>
      </c>
      <c r="X27" s="158">
        <f>W27/V27*100</f>
        <v>100</v>
      </c>
      <c r="Y27" s="284">
        <f>SUM(Y6:Y25)</f>
        <v>7696</v>
      </c>
      <c r="Z27" s="265">
        <f>IF(Y27&gt;0,Y27/W27*10,"")</f>
        <v>22.140391254315304</v>
      </c>
      <c r="AA27" s="287">
        <f>SUM(AA5:AA25)</f>
        <v>652</v>
      </c>
      <c r="AB27" s="284">
        <f>SUM(AB6:AB25)</f>
        <v>0</v>
      </c>
      <c r="AC27" s="284">
        <f>SUM(AC6:AC25)</f>
        <v>0</v>
      </c>
      <c r="AD27" s="231" t="e">
        <f>AC27/AB27*10</f>
        <v>#DIV/0!</v>
      </c>
      <c r="AE27" s="232">
        <f>SUM(AE6:AE25)</f>
        <v>3205</v>
      </c>
      <c r="AF27" s="225">
        <f>SUM(AF6:AF25)</f>
        <v>2477</v>
      </c>
      <c r="AG27" s="233">
        <f>AF27/AE27*100</f>
        <v>77.28549141965678</v>
      </c>
      <c r="AH27" s="225">
        <f>SUM(AH6:AH25)</f>
        <v>1351</v>
      </c>
      <c r="AI27" s="234">
        <f>AH27/AF27*10</f>
        <v>5.454178441663302</v>
      </c>
      <c r="AJ27" s="283">
        <f>SUM(AJ5:AJ25)</f>
        <v>5618</v>
      </c>
      <c r="AK27" s="284">
        <f>SUM(AK5:AK26)</f>
        <v>5516</v>
      </c>
      <c r="AL27" s="158">
        <f>AK27/AJ27*100</f>
        <v>98.18440726237095</v>
      </c>
      <c r="AM27" s="284">
        <f>SUM(AM5:AM26)</f>
        <v>6144.8</v>
      </c>
      <c r="AN27" s="230">
        <f>AM27/AK27*10</f>
        <v>11.139956490210297</v>
      </c>
      <c r="AO27" s="287">
        <f>SUM(AO5:AO25)</f>
        <v>15</v>
      </c>
      <c r="AP27" s="283">
        <f>SUM(AP5:AP25)</f>
        <v>15</v>
      </c>
      <c r="AQ27" s="283">
        <f>SUM(AQ5:AQ25)</f>
        <v>4.5</v>
      </c>
      <c r="AR27" s="283">
        <f>SUM(AR5:AR25)</f>
        <v>3</v>
      </c>
      <c r="AS27" s="155">
        <f>SUM(AS6:AS25)</f>
        <v>12741</v>
      </c>
      <c r="AT27" s="154">
        <f>SUM(AT6:AT25)</f>
        <v>12015</v>
      </c>
      <c r="AU27" s="229">
        <f>AT27/AS27*100</f>
        <v>94.30186013656699</v>
      </c>
      <c r="AV27" s="156">
        <f>SUM(AV6:AV25)</f>
        <v>169656</v>
      </c>
      <c r="AW27" s="159">
        <f>IF(AV27&gt;0,AV27/AT27*10,"")</f>
        <v>141.20349563046193</v>
      </c>
      <c r="AX27" s="287">
        <f>SUM(AX5:AX26)</f>
        <v>1586.4</v>
      </c>
      <c r="AY27" s="284">
        <f>SUM(AY5:AY26)</f>
        <v>1586.4</v>
      </c>
      <c r="AZ27" s="288">
        <f>AY27/AX27*100</f>
        <v>100</v>
      </c>
      <c r="BA27" s="284">
        <f>SUM(BA5:BA26)</f>
        <v>23757</v>
      </c>
      <c r="BB27" s="157">
        <f>BA27/AY27*10</f>
        <v>149.7541603630862</v>
      </c>
      <c r="BC27" s="283">
        <f>SUM(BC5:BC26)</f>
        <v>1487.6</v>
      </c>
      <c r="BD27" s="283">
        <f>SUM(BD5:BD26)</f>
        <v>1487.6</v>
      </c>
      <c r="BE27" s="158">
        <f>BD27/BC27*100</f>
        <v>100</v>
      </c>
      <c r="BF27" s="283">
        <f>SUM(BF5:BF26)</f>
        <v>44817</v>
      </c>
      <c r="BG27" s="159">
        <f t="shared" si="5"/>
        <v>301.2705028233396</v>
      </c>
      <c r="BH27" s="283">
        <f>SUM(BH5:BH26)</f>
        <v>10</v>
      </c>
      <c r="BI27" s="283">
        <f>SUM(BI5:BI26)</f>
        <v>10</v>
      </c>
      <c r="BJ27" s="283">
        <f>SUM(BJ5:BJ26)</f>
        <v>260</v>
      </c>
      <c r="BK27" s="390">
        <f>SUM(BK5:BK26)</f>
        <v>260</v>
      </c>
    </row>
    <row r="28" spans="1:63" ht="15.75">
      <c r="A28" s="235" t="s">
        <v>50</v>
      </c>
      <c r="B28" s="236">
        <v>7182</v>
      </c>
      <c r="C28" s="236">
        <v>6312</v>
      </c>
      <c r="D28" s="164">
        <v>87.9</v>
      </c>
      <c r="E28" s="236">
        <v>3364.8</v>
      </c>
      <c r="F28" s="163">
        <v>5.330798479087453</v>
      </c>
      <c r="G28" s="161">
        <v>232187</v>
      </c>
      <c r="H28" s="162">
        <v>230845</v>
      </c>
      <c r="I28" s="164">
        <v>99.42201759788446</v>
      </c>
      <c r="J28" s="162">
        <v>288334</v>
      </c>
      <c r="K28" s="160">
        <v>12.490372327752388</v>
      </c>
      <c r="L28" s="382">
        <v>14727</v>
      </c>
      <c r="M28" s="383">
        <v>14173</v>
      </c>
      <c r="N28" s="383">
        <v>96.23820194201127</v>
      </c>
      <c r="O28" s="383">
        <v>490723</v>
      </c>
      <c r="P28" s="393">
        <v>346.23791716644325</v>
      </c>
      <c r="Q28" s="161">
        <v>4709</v>
      </c>
      <c r="R28" s="162">
        <v>4709</v>
      </c>
      <c r="S28" s="164">
        <v>100</v>
      </c>
      <c r="T28" s="162">
        <v>5080</v>
      </c>
      <c r="U28" s="160">
        <v>10.787853047356126</v>
      </c>
      <c r="V28" s="161">
        <v>11442</v>
      </c>
      <c r="W28" s="162">
        <v>7483</v>
      </c>
      <c r="X28" s="164">
        <v>65.39940569830449</v>
      </c>
      <c r="Y28" s="162">
        <v>4856</v>
      </c>
      <c r="Z28" s="268">
        <v>6.489375918749165</v>
      </c>
      <c r="AA28" s="264"/>
      <c r="AB28" s="162"/>
      <c r="AC28" s="162"/>
      <c r="AD28" s="160"/>
      <c r="AE28" s="161">
        <v>3393</v>
      </c>
      <c r="AF28" s="162">
        <v>492</v>
      </c>
      <c r="AG28" s="237">
        <v>14.500442086648983</v>
      </c>
      <c r="AH28" s="162">
        <v>298</v>
      </c>
      <c r="AI28" s="163">
        <v>6.056910569105691</v>
      </c>
      <c r="AJ28" s="161">
        <v>1311</v>
      </c>
      <c r="AK28" s="162">
        <v>1311</v>
      </c>
      <c r="AL28" s="164">
        <v>100</v>
      </c>
      <c r="AM28" s="162">
        <v>524</v>
      </c>
      <c r="AN28" s="268">
        <v>3.9969488939740656</v>
      </c>
      <c r="AO28" s="264"/>
      <c r="AP28" s="162"/>
      <c r="AQ28" s="162"/>
      <c r="AR28" s="160"/>
      <c r="AS28" s="161">
        <v>13041</v>
      </c>
      <c r="AT28" s="162">
        <v>12156</v>
      </c>
      <c r="AU28" s="162">
        <v>93.21371060501495</v>
      </c>
      <c r="AV28" s="162">
        <v>175889</v>
      </c>
      <c r="AW28" s="268">
        <v>144.69315564330373</v>
      </c>
      <c r="AX28" s="264">
        <v>1819.8</v>
      </c>
      <c r="AY28" s="162">
        <v>1819.8</v>
      </c>
      <c r="AZ28" s="164">
        <v>100</v>
      </c>
      <c r="BA28" s="162">
        <v>27560</v>
      </c>
      <c r="BB28" s="163">
        <v>151.4452137597538</v>
      </c>
      <c r="BC28" s="161">
        <v>1282.7</v>
      </c>
      <c r="BD28" s="162">
        <v>1282.7</v>
      </c>
      <c r="BE28" s="164">
        <v>100</v>
      </c>
      <c r="BF28" s="162">
        <v>25887.4</v>
      </c>
      <c r="BG28" s="268">
        <v>201.8195992827629</v>
      </c>
      <c r="BH28" s="162">
        <v>10</v>
      </c>
      <c r="BI28" s="162">
        <v>10</v>
      </c>
      <c r="BJ28" s="162">
        <v>74</v>
      </c>
      <c r="BK28" s="162">
        <v>74</v>
      </c>
    </row>
  </sheetData>
  <sheetProtection selectLockedCells="1" selectUnlockedCells="1"/>
  <mergeCells count="15">
    <mergeCell ref="G1:AL2"/>
    <mergeCell ref="AO3:AR3"/>
    <mergeCell ref="AS3:AW3"/>
    <mergeCell ref="A3:A4"/>
    <mergeCell ref="B3:F3"/>
    <mergeCell ref="G3:K3"/>
    <mergeCell ref="L3:P3"/>
    <mergeCell ref="BH3:BK3"/>
    <mergeCell ref="AX3:BB3"/>
    <mergeCell ref="Q3:U3"/>
    <mergeCell ref="V3:Z3"/>
    <mergeCell ref="AA3:AD3"/>
    <mergeCell ref="AE3:AI3"/>
    <mergeCell ref="BC3:BG3"/>
    <mergeCell ref="AJ3:AN3"/>
  </mergeCells>
  <printOptions/>
  <pageMargins left="0" right="0" top="0" bottom="0" header="0.5118110236220472" footer="0.5118110236220472"/>
  <pageSetup horizontalDpi="300" verticalDpi="300" orientation="landscape" paperSize="9" scale="79" r:id="rId1"/>
  <colBreaks count="1" manualBreakCount="1">
    <brk id="4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O25" sqref="O25"/>
    </sheetView>
  </sheetViews>
  <sheetFormatPr defaultColWidth="9.00390625" defaultRowHeight="12.75"/>
  <cols>
    <col min="1" max="1" width="41.37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36.875" style="0" customWidth="1"/>
    <col min="15" max="15" width="34.875" style="0" customWidth="1"/>
    <col min="16" max="16" width="24.75390625" style="0" customWidth="1"/>
  </cols>
  <sheetData>
    <row r="1" spans="1:16" ht="18.75" customHeight="1">
      <c r="A1" s="448" t="s">
        <v>123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9"/>
      <c r="M1" s="449"/>
      <c r="N1" s="449"/>
      <c r="O1" s="449"/>
      <c r="P1" s="449"/>
    </row>
    <row r="2" spans="1:9" ht="18.75" customHeight="1" thickBot="1">
      <c r="A2" s="290"/>
      <c r="F2" s="456"/>
      <c r="G2" s="456"/>
      <c r="H2" s="456"/>
      <c r="I2" s="456"/>
    </row>
    <row r="3" spans="1:16" ht="18.75" customHeight="1" thickBot="1">
      <c r="A3" s="457" t="s">
        <v>90</v>
      </c>
      <c r="B3" s="459" t="s">
        <v>91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50" t="s">
        <v>92</v>
      </c>
      <c r="O3" s="451"/>
      <c r="P3" s="452"/>
    </row>
    <row r="4" spans="1:16" ht="18.75" customHeight="1">
      <c r="A4" s="458"/>
      <c r="B4" s="462" t="s">
        <v>93</v>
      </c>
      <c r="C4" s="463"/>
      <c r="D4" s="463"/>
      <c r="E4" s="464"/>
      <c r="F4" s="465" t="s">
        <v>94</v>
      </c>
      <c r="G4" s="466"/>
      <c r="H4" s="466"/>
      <c r="I4" s="467"/>
      <c r="J4" s="465" t="s">
        <v>95</v>
      </c>
      <c r="K4" s="466"/>
      <c r="L4" s="466"/>
      <c r="M4" s="467"/>
      <c r="N4" s="453"/>
      <c r="O4" s="454"/>
      <c r="P4" s="455"/>
    </row>
    <row r="5" spans="1:16" ht="19.5" thickBot="1">
      <c r="A5" s="458"/>
      <c r="B5" s="291" t="s">
        <v>96</v>
      </c>
      <c r="C5" s="292" t="s">
        <v>97</v>
      </c>
      <c r="D5" s="292" t="s">
        <v>98</v>
      </c>
      <c r="E5" s="293" t="s">
        <v>18</v>
      </c>
      <c r="F5" s="291" t="s">
        <v>96</v>
      </c>
      <c r="G5" s="292" t="s">
        <v>97</v>
      </c>
      <c r="H5" s="292" t="s">
        <v>98</v>
      </c>
      <c r="I5" s="294" t="s">
        <v>18</v>
      </c>
      <c r="J5" s="291" t="s">
        <v>96</v>
      </c>
      <c r="K5" s="292" t="s">
        <v>97</v>
      </c>
      <c r="L5" s="292" t="s">
        <v>98</v>
      </c>
      <c r="M5" s="294" t="s">
        <v>18</v>
      </c>
      <c r="N5" s="295" t="s">
        <v>96</v>
      </c>
      <c r="O5" s="296" t="s">
        <v>99</v>
      </c>
      <c r="P5" s="297" t="s">
        <v>18</v>
      </c>
    </row>
    <row r="6" spans="1:16" ht="18.75">
      <c r="A6" s="298" t="s">
        <v>28</v>
      </c>
      <c r="B6" s="299">
        <v>469</v>
      </c>
      <c r="C6" s="300">
        <v>469</v>
      </c>
      <c r="D6" s="300">
        <v>469</v>
      </c>
      <c r="E6" s="301">
        <f aca="true" t="shared" si="0" ref="E6:E27">D6/B6*100</f>
        <v>100</v>
      </c>
      <c r="F6" s="302"/>
      <c r="G6" s="303"/>
      <c r="H6" s="303"/>
      <c r="I6" s="304"/>
      <c r="J6" s="302"/>
      <c r="K6" s="303"/>
      <c r="L6" s="303"/>
      <c r="M6" s="304"/>
      <c r="N6" s="305"/>
      <c r="O6" s="306"/>
      <c r="P6" s="307"/>
    </row>
    <row r="7" spans="1:16" ht="18.75">
      <c r="A7" s="298" t="s">
        <v>29</v>
      </c>
      <c r="B7" s="308">
        <v>5955</v>
      </c>
      <c r="C7" s="309">
        <v>5955</v>
      </c>
      <c r="D7" s="309">
        <v>5955</v>
      </c>
      <c r="E7" s="310">
        <f t="shared" si="0"/>
        <v>100</v>
      </c>
      <c r="F7" s="311">
        <v>4499</v>
      </c>
      <c r="G7" s="312">
        <v>4499</v>
      </c>
      <c r="H7" s="312">
        <v>4499</v>
      </c>
      <c r="I7" s="313">
        <f aca="true" t="shared" si="1" ref="I7:I27">H7/F7*100</f>
        <v>100</v>
      </c>
      <c r="J7" s="311">
        <v>404</v>
      </c>
      <c r="K7" s="312">
        <v>404</v>
      </c>
      <c r="L7" s="312">
        <v>404</v>
      </c>
      <c r="M7" s="313">
        <f>L7/J7*100</f>
        <v>100</v>
      </c>
      <c r="N7" s="314">
        <v>4136</v>
      </c>
      <c r="O7" s="315">
        <v>9386</v>
      </c>
      <c r="P7" s="316">
        <f aca="true" t="shared" si="2" ref="P7:P26">IF(O7&gt;0,O7/N7*100,"")</f>
        <v>226.93423597678918</v>
      </c>
    </row>
    <row r="8" spans="1:16" ht="18.75">
      <c r="A8" s="298" t="s">
        <v>30</v>
      </c>
      <c r="B8" s="308">
        <v>5042</v>
      </c>
      <c r="C8" s="309">
        <v>5042</v>
      </c>
      <c r="D8" s="309">
        <v>5042</v>
      </c>
      <c r="E8" s="310">
        <f t="shared" si="0"/>
        <v>100</v>
      </c>
      <c r="F8" s="311">
        <v>3022</v>
      </c>
      <c r="G8" s="312">
        <v>3022</v>
      </c>
      <c r="H8" s="312">
        <v>3022</v>
      </c>
      <c r="I8" s="313">
        <f t="shared" si="1"/>
        <v>100</v>
      </c>
      <c r="J8" s="311"/>
      <c r="K8" s="312"/>
      <c r="L8" s="312"/>
      <c r="M8" s="313"/>
      <c r="N8" s="314">
        <v>8116</v>
      </c>
      <c r="O8" s="315">
        <v>10802</v>
      </c>
      <c r="P8" s="316">
        <f t="shared" si="2"/>
        <v>133.0951207491375</v>
      </c>
    </row>
    <row r="9" spans="1:16" ht="18.75">
      <c r="A9" s="298" t="s">
        <v>31</v>
      </c>
      <c r="B9" s="308">
        <v>3723</v>
      </c>
      <c r="C9" s="309">
        <v>3723</v>
      </c>
      <c r="D9" s="309">
        <v>3723</v>
      </c>
      <c r="E9" s="310">
        <f t="shared" si="0"/>
        <v>100</v>
      </c>
      <c r="F9" s="311">
        <v>2482</v>
      </c>
      <c r="G9" s="312">
        <v>2482</v>
      </c>
      <c r="H9" s="312">
        <v>2482</v>
      </c>
      <c r="I9" s="313">
        <f t="shared" si="1"/>
        <v>100</v>
      </c>
      <c r="J9" s="311"/>
      <c r="K9" s="312"/>
      <c r="L9" s="312"/>
      <c r="M9" s="313"/>
      <c r="N9" s="314">
        <v>5045</v>
      </c>
      <c r="O9" s="315">
        <v>5992</v>
      </c>
      <c r="P9" s="316">
        <f t="shared" si="2"/>
        <v>118.77106045589694</v>
      </c>
    </row>
    <row r="10" spans="1:16" ht="18.75">
      <c r="A10" s="298" t="s">
        <v>32</v>
      </c>
      <c r="B10" s="308">
        <v>2759</v>
      </c>
      <c r="C10" s="309">
        <v>2759</v>
      </c>
      <c r="D10" s="309">
        <v>2759</v>
      </c>
      <c r="E10" s="310">
        <f t="shared" si="0"/>
        <v>100</v>
      </c>
      <c r="F10" s="311">
        <v>185</v>
      </c>
      <c r="G10" s="312">
        <v>185</v>
      </c>
      <c r="H10" s="312">
        <v>185</v>
      </c>
      <c r="I10" s="313">
        <f t="shared" si="1"/>
        <v>100</v>
      </c>
      <c r="J10" s="311"/>
      <c r="K10" s="312"/>
      <c r="L10" s="312"/>
      <c r="M10" s="313"/>
      <c r="N10" s="314">
        <v>14821</v>
      </c>
      <c r="O10" s="315">
        <v>14824</v>
      </c>
      <c r="P10" s="316">
        <f t="shared" si="2"/>
        <v>100.02024154915323</v>
      </c>
    </row>
    <row r="11" spans="1:16" ht="18.75">
      <c r="A11" s="298" t="s">
        <v>33</v>
      </c>
      <c r="B11" s="308">
        <v>3383</v>
      </c>
      <c r="C11" s="309">
        <v>3383</v>
      </c>
      <c r="D11" s="309">
        <v>3383</v>
      </c>
      <c r="E11" s="310">
        <f t="shared" si="0"/>
        <v>100</v>
      </c>
      <c r="F11" s="311">
        <v>6286</v>
      </c>
      <c r="G11" s="312">
        <v>6286</v>
      </c>
      <c r="H11" s="312">
        <v>6286</v>
      </c>
      <c r="I11" s="313">
        <f t="shared" si="1"/>
        <v>100</v>
      </c>
      <c r="J11" s="311"/>
      <c r="K11" s="312"/>
      <c r="L11" s="312"/>
      <c r="M11" s="313"/>
      <c r="N11" s="314">
        <v>20576</v>
      </c>
      <c r="O11" s="315">
        <v>20576</v>
      </c>
      <c r="P11" s="316">
        <f t="shared" si="2"/>
        <v>100</v>
      </c>
    </row>
    <row r="12" spans="1:16" ht="18.75">
      <c r="A12" s="298" t="s">
        <v>34</v>
      </c>
      <c r="B12" s="308">
        <v>4080</v>
      </c>
      <c r="C12" s="309">
        <v>4080</v>
      </c>
      <c r="D12" s="309">
        <v>4080</v>
      </c>
      <c r="E12" s="310">
        <f t="shared" si="0"/>
        <v>100</v>
      </c>
      <c r="F12" s="311">
        <v>2472</v>
      </c>
      <c r="G12" s="312">
        <v>2472</v>
      </c>
      <c r="H12" s="312">
        <v>2472</v>
      </c>
      <c r="I12" s="313">
        <f t="shared" si="1"/>
        <v>100</v>
      </c>
      <c r="J12" s="311"/>
      <c r="K12" s="312"/>
      <c r="L12" s="312"/>
      <c r="M12" s="313"/>
      <c r="N12" s="314">
        <v>27525</v>
      </c>
      <c r="O12" s="315">
        <v>27525</v>
      </c>
      <c r="P12" s="316">
        <f t="shared" si="2"/>
        <v>100</v>
      </c>
    </row>
    <row r="13" spans="1:16" ht="18.75">
      <c r="A13" s="298" t="s">
        <v>35</v>
      </c>
      <c r="B13" s="308">
        <v>4397</v>
      </c>
      <c r="C13" s="309">
        <v>4397</v>
      </c>
      <c r="D13" s="309">
        <v>4397</v>
      </c>
      <c r="E13" s="310">
        <f t="shared" si="0"/>
        <v>100</v>
      </c>
      <c r="F13" s="311">
        <v>10375</v>
      </c>
      <c r="G13" s="312">
        <v>10375</v>
      </c>
      <c r="H13" s="312">
        <v>10375</v>
      </c>
      <c r="I13" s="313">
        <f t="shared" si="1"/>
        <v>100</v>
      </c>
      <c r="J13" s="311"/>
      <c r="K13" s="312"/>
      <c r="L13" s="312"/>
      <c r="M13" s="313"/>
      <c r="N13" s="314">
        <v>72858</v>
      </c>
      <c r="O13" s="315">
        <v>72860</v>
      </c>
      <c r="P13" s="316">
        <f t="shared" si="2"/>
        <v>100.0027450657443</v>
      </c>
    </row>
    <row r="14" spans="1:16" ht="18.75">
      <c r="A14" s="298" t="s">
        <v>36</v>
      </c>
      <c r="B14" s="308">
        <v>2564</v>
      </c>
      <c r="C14" s="309">
        <v>2564</v>
      </c>
      <c r="D14" s="309">
        <v>2564</v>
      </c>
      <c r="E14" s="310">
        <f t="shared" si="0"/>
        <v>100</v>
      </c>
      <c r="F14" s="311">
        <v>1394</v>
      </c>
      <c r="G14" s="312">
        <v>1394</v>
      </c>
      <c r="H14" s="312">
        <v>1394</v>
      </c>
      <c r="I14" s="313">
        <f t="shared" si="1"/>
        <v>100</v>
      </c>
      <c r="J14" s="311"/>
      <c r="K14" s="312"/>
      <c r="L14" s="312"/>
      <c r="M14" s="313"/>
      <c r="N14" s="314">
        <v>14379</v>
      </c>
      <c r="O14" s="315">
        <v>14554</v>
      </c>
      <c r="P14" s="316">
        <f t="shared" si="2"/>
        <v>101.21705264622018</v>
      </c>
    </row>
    <row r="15" spans="1:16" ht="18.75">
      <c r="A15" s="298" t="s">
        <v>37</v>
      </c>
      <c r="B15" s="308">
        <v>484</v>
      </c>
      <c r="C15" s="309">
        <v>484</v>
      </c>
      <c r="D15" s="309">
        <v>484</v>
      </c>
      <c r="E15" s="310">
        <f t="shared" si="0"/>
        <v>100</v>
      </c>
      <c r="F15" s="311">
        <v>961</v>
      </c>
      <c r="G15" s="312">
        <v>961</v>
      </c>
      <c r="H15" s="312">
        <v>961</v>
      </c>
      <c r="I15" s="313">
        <f t="shared" si="1"/>
        <v>100</v>
      </c>
      <c r="J15" s="311"/>
      <c r="K15" s="312"/>
      <c r="L15" s="312"/>
      <c r="M15" s="313"/>
      <c r="N15" s="314">
        <v>31177</v>
      </c>
      <c r="O15" s="315">
        <v>31200</v>
      </c>
      <c r="P15" s="316">
        <f t="shared" si="2"/>
        <v>100.07377233216795</v>
      </c>
    </row>
    <row r="16" spans="1:16" ht="18.75">
      <c r="A16" s="298" t="s">
        <v>38</v>
      </c>
      <c r="B16" s="308">
        <v>3067</v>
      </c>
      <c r="C16" s="309">
        <v>3067</v>
      </c>
      <c r="D16" s="309">
        <v>3067</v>
      </c>
      <c r="E16" s="310">
        <f t="shared" si="0"/>
        <v>100</v>
      </c>
      <c r="F16" s="311">
        <v>1386</v>
      </c>
      <c r="G16" s="312">
        <v>1386</v>
      </c>
      <c r="H16" s="312">
        <v>1386</v>
      </c>
      <c r="I16" s="313">
        <f t="shared" si="1"/>
        <v>100</v>
      </c>
      <c r="J16" s="311"/>
      <c r="K16" s="312"/>
      <c r="L16" s="312"/>
      <c r="M16" s="313"/>
      <c r="N16" s="314">
        <v>24388</v>
      </c>
      <c r="O16" s="315">
        <v>24388</v>
      </c>
      <c r="P16" s="316">
        <f t="shared" si="2"/>
        <v>100</v>
      </c>
    </row>
    <row r="17" spans="1:16" ht="18.75">
      <c r="A17" s="298" t="s">
        <v>39</v>
      </c>
      <c r="B17" s="308">
        <v>1581</v>
      </c>
      <c r="C17" s="309">
        <v>1581</v>
      </c>
      <c r="D17" s="309">
        <v>1581</v>
      </c>
      <c r="E17" s="310">
        <f t="shared" si="0"/>
        <v>100</v>
      </c>
      <c r="F17" s="311">
        <v>600</v>
      </c>
      <c r="G17" s="312">
        <v>600</v>
      </c>
      <c r="H17" s="312">
        <v>600</v>
      </c>
      <c r="I17" s="313">
        <f t="shared" si="1"/>
        <v>100</v>
      </c>
      <c r="J17" s="311"/>
      <c r="K17" s="312"/>
      <c r="L17" s="312"/>
      <c r="M17" s="313"/>
      <c r="N17" s="314">
        <v>10293</v>
      </c>
      <c r="O17" s="315">
        <v>10293</v>
      </c>
      <c r="P17" s="316">
        <f t="shared" si="2"/>
        <v>100</v>
      </c>
    </row>
    <row r="18" spans="1:16" ht="18.75">
      <c r="A18" s="298" t="s">
        <v>40</v>
      </c>
      <c r="B18" s="308">
        <v>3570</v>
      </c>
      <c r="C18" s="309">
        <v>3570</v>
      </c>
      <c r="D18" s="309">
        <v>3570</v>
      </c>
      <c r="E18" s="310">
        <f t="shared" si="0"/>
        <v>100</v>
      </c>
      <c r="F18" s="311">
        <v>1662</v>
      </c>
      <c r="G18" s="312">
        <v>1662</v>
      </c>
      <c r="H18" s="312">
        <v>1662</v>
      </c>
      <c r="I18" s="313">
        <f t="shared" si="1"/>
        <v>100</v>
      </c>
      <c r="J18" s="311"/>
      <c r="K18" s="312"/>
      <c r="L18" s="312"/>
      <c r="M18" s="313"/>
      <c r="N18" s="314">
        <v>26570</v>
      </c>
      <c r="O18" s="315">
        <v>27233</v>
      </c>
      <c r="P18" s="316">
        <f t="shared" si="2"/>
        <v>102.49529544599172</v>
      </c>
    </row>
    <row r="19" spans="1:16" ht="18.75">
      <c r="A19" s="298" t="s">
        <v>41</v>
      </c>
      <c r="B19" s="308">
        <v>1603</v>
      </c>
      <c r="C19" s="309">
        <v>1603</v>
      </c>
      <c r="D19" s="309">
        <v>1603</v>
      </c>
      <c r="E19" s="310">
        <f t="shared" si="0"/>
        <v>100</v>
      </c>
      <c r="F19" s="311">
        <v>1816</v>
      </c>
      <c r="G19" s="312">
        <v>1816</v>
      </c>
      <c r="H19" s="312">
        <v>1816</v>
      </c>
      <c r="I19" s="313">
        <f t="shared" si="1"/>
        <v>100</v>
      </c>
      <c r="J19" s="311"/>
      <c r="K19" s="312"/>
      <c r="L19" s="312"/>
      <c r="M19" s="313"/>
      <c r="N19" s="314">
        <v>12119</v>
      </c>
      <c r="O19" s="315">
        <v>12358</v>
      </c>
      <c r="P19" s="316">
        <f t="shared" si="2"/>
        <v>101.97210991005858</v>
      </c>
    </row>
    <row r="20" spans="1:16" ht="18.75">
      <c r="A20" s="298" t="s">
        <v>42</v>
      </c>
      <c r="B20" s="308">
        <v>3124</v>
      </c>
      <c r="C20" s="309">
        <v>3124</v>
      </c>
      <c r="D20" s="309">
        <v>3124</v>
      </c>
      <c r="E20" s="310">
        <f t="shared" si="0"/>
        <v>100</v>
      </c>
      <c r="F20" s="311">
        <v>3555</v>
      </c>
      <c r="G20" s="312">
        <v>3555</v>
      </c>
      <c r="H20" s="312">
        <v>3555</v>
      </c>
      <c r="I20" s="313">
        <f t="shared" si="1"/>
        <v>100</v>
      </c>
      <c r="J20" s="311"/>
      <c r="K20" s="312"/>
      <c r="L20" s="312"/>
      <c r="M20" s="313"/>
      <c r="N20" s="314">
        <v>22500</v>
      </c>
      <c r="O20" s="315">
        <v>15249</v>
      </c>
      <c r="P20" s="316">
        <f t="shared" si="2"/>
        <v>67.77333333333333</v>
      </c>
    </row>
    <row r="21" spans="1:16" ht="18.75">
      <c r="A21" s="298" t="s">
        <v>43</v>
      </c>
      <c r="B21" s="308">
        <v>1751</v>
      </c>
      <c r="C21" s="309">
        <v>1751</v>
      </c>
      <c r="D21" s="309">
        <v>1751</v>
      </c>
      <c r="E21" s="310">
        <f t="shared" si="0"/>
        <v>100</v>
      </c>
      <c r="F21" s="311">
        <v>4172</v>
      </c>
      <c r="G21" s="312">
        <v>4172</v>
      </c>
      <c r="H21" s="312">
        <v>4172</v>
      </c>
      <c r="I21" s="313">
        <f t="shared" si="1"/>
        <v>100</v>
      </c>
      <c r="J21" s="311"/>
      <c r="K21" s="312"/>
      <c r="L21" s="312"/>
      <c r="M21" s="313"/>
      <c r="N21" s="314">
        <v>35400</v>
      </c>
      <c r="O21" s="315">
        <v>35400</v>
      </c>
      <c r="P21" s="316">
        <f t="shared" si="2"/>
        <v>100</v>
      </c>
    </row>
    <row r="22" spans="1:16" ht="18.75">
      <c r="A22" s="298" t="s">
        <v>44</v>
      </c>
      <c r="B22" s="308">
        <v>2841</v>
      </c>
      <c r="C22" s="309">
        <v>2841</v>
      </c>
      <c r="D22" s="309">
        <v>2841</v>
      </c>
      <c r="E22" s="310">
        <f t="shared" si="0"/>
        <v>100</v>
      </c>
      <c r="F22" s="311">
        <v>3098</v>
      </c>
      <c r="G22" s="312">
        <v>3098</v>
      </c>
      <c r="H22" s="312">
        <v>3098</v>
      </c>
      <c r="I22" s="313">
        <f t="shared" si="1"/>
        <v>100</v>
      </c>
      <c r="J22" s="311"/>
      <c r="K22" s="312"/>
      <c r="L22" s="312"/>
      <c r="M22" s="313"/>
      <c r="N22" s="314">
        <v>22408</v>
      </c>
      <c r="O22" s="315">
        <v>22468</v>
      </c>
      <c r="P22" s="316">
        <f t="shared" si="2"/>
        <v>100.2677615137451</v>
      </c>
    </row>
    <row r="23" spans="1:16" ht="18.75">
      <c r="A23" s="298" t="s">
        <v>45</v>
      </c>
      <c r="B23" s="308">
        <v>3326</v>
      </c>
      <c r="C23" s="309">
        <v>3326</v>
      </c>
      <c r="D23" s="309">
        <v>3326</v>
      </c>
      <c r="E23" s="310">
        <f t="shared" si="0"/>
        <v>100</v>
      </c>
      <c r="F23" s="311">
        <v>1121</v>
      </c>
      <c r="G23" s="312">
        <v>1121</v>
      </c>
      <c r="H23" s="312">
        <v>1121</v>
      </c>
      <c r="I23" s="313">
        <f t="shared" si="1"/>
        <v>100</v>
      </c>
      <c r="J23" s="311"/>
      <c r="K23" s="312"/>
      <c r="L23" s="312"/>
      <c r="M23" s="313"/>
      <c r="N23" s="314">
        <v>16285</v>
      </c>
      <c r="O23" s="315">
        <v>16285</v>
      </c>
      <c r="P23" s="316">
        <f t="shared" si="2"/>
        <v>100</v>
      </c>
    </row>
    <row r="24" spans="1:16" ht="18.75">
      <c r="A24" s="298" t="s">
        <v>46</v>
      </c>
      <c r="B24" s="308">
        <v>5716</v>
      </c>
      <c r="C24" s="309">
        <v>5716</v>
      </c>
      <c r="D24" s="309">
        <v>5716</v>
      </c>
      <c r="E24" s="310">
        <f t="shared" si="0"/>
        <v>100</v>
      </c>
      <c r="F24" s="311">
        <v>2025</v>
      </c>
      <c r="G24" s="312">
        <v>2025</v>
      </c>
      <c r="H24" s="312">
        <v>2025</v>
      </c>
      <c r="I24" s="313">
        <f t="shared" si="1"/>
        <v>100</v>
      </c>
      <c r="J24" s="311"/>
      <c r="K24" s="312"/>
      <c r="L24" s="312"/>
      <c r="M24" s="313"/>
      <c r="N24" s="314">
        <v>28000</v>
      </c>
      <c r="O24" s="315">
        <v>28000</v>
      </c>
      <c r="P24" s="316">
        <f t="shared" si="2"/>
        <v>100</v>
      </c>
    </row>
    <row r="25" spans="1:16" ht="18.75">
      <c r="A25" s="298" t="s">
        <v>47</v>
      </c>
      <c r="B25" s="317">
        <v>3818</v>
      </c>
      <c r="C25" s="318">
        <v>3818</v>
      </c>
      <c r="D25" s="318">
        <v>3818</v>
      </c>
      <c r="E25" s="319">
        <f t="shared" si="0"/>
        <v>100</v>
      </c>
      <c r="F25" s="320">
        <v>1570</v>
      </c>
      <c r="G25" s="321">
        <v>1570</v>
      </c>
      <c r="H25" s="321">
        <v>1570</v>
      </c>
      <c r="I25" s="313">
        <f t="shared" si="1"/>
        <v>100</v>
      </c>
      <c r="J25" s="311"/>
      <c r="K25" s="312"/>
      <c r="L25" s="312"/>
      <c r="M25" s="313"/>
      <c r="N25" s="314">
        <v>64200</v>
      </c>
      <c r="O25" s="315">
        <v>64200</v>
      </c>
      <c r="P25" s="316">
        <f t="shared" si="2"/>
        <v>100</v>
      </c>
    </row>
    <row r="26" spans="1:16" ht="18.75">
      <c r="A26" s="298" t="s">
        <v>48</v>
      </c>
      <c r="B26" s="308">
        <v>4379</v>
      </c>
      <c r="C26" s="309">
        <v>4379</v>
      </c>
      <c r="D26" s="309">
        <v>4379</v>
      </c>
      <c r="E26" s="310">
        <f t="shared" si="0"/>
        <v>100</v>
      </c>
      <c r="F26" s="311">
        <v>4115</v>
      </c>
      <c r="G26" s="312">
        <v>4115</v>
      </c>
      <c r="H26" s="312">
        <v>4115</v>
      </c>
      <c r="I26" s="313">
        <f t="shared" si="1"/>
        <v>100</v>
      </c>
      <c r="J26" s="311">
        <v>803</v>
      </c>
      <c r="K26" s="312"/>
      <c r="L26" s="312"/>
      <c r="M26" s="313"/>
      <c r="N26" s="314">
        <v>48208</v>
      </c>
      <c r="O26" s="315">
        <v>48208</v>
      </c>
      <c r="P26" s="316">
        <f t="shared" si="2"/>
        <v>100</v>
      </c>
    </row>
    <row r="27" spans="1:16" ht="19.5" thickBot="1">
      <c r="A27" s="322" t="s">
        <v>69</v>
      </c>
      <c r="B27" s="323">
        <f>SUM(B6:B26)</f>
        <v>67632</v>
      </c>
      <c r="C27" s="324">
        <f>SUM(C6:C26)</f>
        <v>67632</v>
      </c>
      <c r="D27" s="324">
        <f>SUM(D6:D26)</f>
        <v>67632</v>
      </c>
      <c r="E27" s="325">
        <f t="shared" si="0"/>
        <v>100</v>
      </c>
      <c r="F27" s="326">
        <f>SUM(F6:F26)</f>
        <v>56796</v>
      </c>
      <c r="G27" s="327">
        <f>SUM(G6:G26)</f>
        <v>56796</v>
      </c>
      <c r="H27" s="327">
        <f>SUM(H6:H26)</f>
        <v>56796</v>
      </c>
      <c r="I27" s="328">
        <f t="shared" si="1"/>
        <v>100</v>
      </c>
      <c r="J27" s="326">
        <f>SUM(J6:J26)</f>
        <v>1207</v>
      </c>
      <c r="K27" s="327">
        <f>SUM(K6:K26)</f>
        <v>404</v>
      </c>
      <c r="L27" s="327">
        <f>SUM(L6:L26)</f>
        <v>404</v>
      </c>
      <c r="M27" s="328">
        <f>L27/J27*100</f>
        <v>33.471416735708374</v>
      </c>
      <c r="N27" s="329">
        <f>SUM(N7:N26)</f>
        <v>509004</v>
      </c>
      <c r="O27" s="330">
        <f>SUM(O7:O26)</f>
        <v>511801</v>
      </c>
      <c r="P27" s="331">
        <f>O27/N27*100</f>
        <v>100.54950452255778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Y2" sqref="Y2"/>
    </sheetView>
  </sheetViews>
  <sheetFormatPr defaultColWidth="9.00390625" defaultRowHeight="12.75"/>
  <cols>
    <col min="1" max="1" width="19.875" style="37" customWidth="1"/>
    <col min="2" max="2" width="14.125" style="37" hidden="1" customWidth="1"/>
    <col min="3" max="3" width="10.25390625" style="37" hidden="1" customWidth="1"/>
    <col min="4" max="4" width="13.875" style="37" hidden="1" customWidth="1"/>
    <col min="5" max="5" width="9.875" style="37" hidden="1" customWidth="1"/>
    <col min="6" max="6" width="12.125" style="37" hidden="1" customWidth="1"/>
    <col min="7" max="7" width="14.625" style="37" hidden="1" customWidth="1"/>
    <col min="8" max="8" width="11.875" style="37" hidden="1" customWidth="1"/>
    <col min="9" max="9" width="14.375" style="37" hidden="1" customWidth="1"/>
    <col min="10" max="10" width="0.12890625" style="37" hidden="1" customWidth="1"/>
    <col min="11" max="11" width="13.875" style="37" hidden="1" customWidth="1"/>
    <col min="12" max="13" width="8.375" style="37" customWidth="1"/>
    <col min="14" max="14" width="14.125" style="37" customWidth="1"/>
    <col min="15" max="15" width="7.625" style="37" customWidth="1"/>
    <col min="16" max="16" width="8.125" style="37" customWidth="1"/>
    <col min="17" max="17" width="8.375" style="37" customWidth="1"/>
    <col min="18" max="18" width="9.625" style="37" customWidth="1"/>
    <col min="19" max="19" width="13.375" style="37" customWidth="1"/>
    <col min="20" max="20" width="9.00390625" style="37" customWidth="1"/>
    <col min="21" max="21" width="7.625" style="37" customWidth="1"/>
    <col min="22" max="22" width="8.00390625" style="37" bestFit="1" customWidth="1"/>
    <col min="23" max="23" width="9.125" style="37" bestFit="1" customWidth="1"/>
    <col min="24" max="24" width="14.625" style="37" customWidth="1"/>
    <col min="25" max="25" width="8.375" style="37" customWidth="1"/>
    <col min="26" max="26" width="7.00390625" style="37" customWidth="1"/>
    <col min="27" max="16384" width="9.125" style="37" customWidth="1"/>
  </cols>
  <sheetData>
    <row r="1" spans="1:36" ht="43.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476" t="s">
        <v>86</v>
      </c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Y1" s="481">
        <v>43089</v>
      </c>
      <c r="Z1" s="482"/>
      <c r="AA1" s="104"/>
      <c r="AB1" s="104"/>
      <c r="AE1" s="103"/>
      <c r="AG1" s="104"/>
      <c r="AH1" s="104"/>
      <c r="AI1" s="103"/>
      <c r="AJ1" s="103"/>
    </row>
    <row r="2" spans="1:26" ht="15.75" customHeight="1" thickBot="1">
      <c r="A2" s="104"/>
      <c r="B2" s="104"/>
      <c r="C2" s="104"/>
      <c r="D2" s="104"/>
      <c r="E2" s="104"/>
      <c r="F2" s="104"/>
      <c r="G2" s="104"/>
      <c r="H2" s="104"/>
      <c r="I2" s="105"/>
      <c r="L2" s="104"/>
      <c r="M2" s="104"/>
      <c r="N2" s="104"/>
      <c r="O2" s="104"/>
      <c r="R2" s="103"/>
      <c r="T2" s="104"/>
      <c r="U2" s="104"/>
      <c r="V2" s="103"/>
      <c r="W2" s="103"/>
      <c r="Y2" s="103"/>
      <c r="Z2" s="104"/>
    </row>
    <row r="3" spans="1:26" ht="15.75" customHeight="1" thickBot="1">
      <c r="A3" s="468" t="s">
        <v>0</v>
      </c>
      <c r="B3" s="470" t="s">
        <v>70</v>
      </c>
      <c r="C3" s="471"/>
      <c r="D3" s="471"/>
      <c r="E3" s="471"/>
      <c r="F3" s="472"/>
      <c r="G3" s="473" t="s">
        <v>71</v>
      </c>
      <c r="H3" s="474"/>
      <c r="I3" s="474"/>
      <c r="J3" s="474"/>
      <c r="K3" s="475"/>
      <c r="L3" s="478" t="s">
        <v>72</v>
      </c>
      <c r="M3" s="479"/>
      <c r="N3" s="479"/>
      <c r="O3" s="479"/>
      <c r="P3" s="480"/>
      <c r="Q3" s="478" t="s">
        <v>73</v>
      </c>
      <c r="R3" s="479"/>
      <c r="S3" s="479"/>
      <c r="T3" s="479"/>
      <c r="U3" s="480"/>
      <c r="V3" s="478" t="s">
        <v>84</v>
      </c>
      <c r="W3" s="479"/>
      <c r="X3" s="479"/>
      <c r="Y3" s="479"/>
      <c r="Z3" s="480"/>
    </row>
    <row r="4" spans="1:26" ht="40.5" customHeight="1" thickBot="1">
      <c r="A4" s="469"/>
      <c r="B4" s="106" t="s">
        <v>85</v>
      </c>
      <c r="C4" s="107" t="s">
        <v>75</v>
      </c>
      <c r="D4" s="107" t="s">
        <v>76</v>
      </c>
      <c r="E4" s="108" t="s">
        <v>77</v>
      </c>
      <c r="F4" s="109" t="s">
        <v>18</v>
      </c>
      <c r="G4" s="106" t="s">
        <v>85</v>
      </c>
      <c r="H4" s="108" t="s">
        <v>75</v>
      </c>
      <c r="I4" s="107" t="s">
        <v>76</v>
      </c>
      <c r="J4" s="108" t="s">
        <v>77</v>
      </c>
      <c r="K4" s="109" t="s">
        <v>18</v>
      </c>
      <c r="L4" s="106" t="s">
        <v>85</v>
      </c>
      <c r="M4" s="108" t="s">
        <v>75</v>
      </c>
      <c r="N4" s="107" t="s">
        <v>76</v>
      </c>
      <c r="O4" s="108" t="s">
        <v>77</v>
      </c>
      <c r="P4" s="109" t="s">
        <v>18</v>
      </c>
      <c r="Q4" s="106" t="s">
        <v>85</v>
      </c>
      <c r="R4" s="108" t="s">
        <v>75</v>
      </c>
      <c r="S4" s="107" t="s">
        <v>76</v>
      </c>
      <c r="T4" s="107" t="s">
        <v>77</v>
      </c>
      <c r="U4" s="109" t="s">
        <v>18</v>
      </c>
      <c r="V4" s="106" t="s">
        <v>74</v>
      </c>
      <c r="W4" s="108" t="s">
        <v>75</v>
      </c>
      <c r="X4" s="238" t="s">
        <v>76</v>
      </c>
      <c r="Y4" s="107" t="s">
        <v>77</v>
      </c>
      <c r="Z4" s="109" t="s">
        <v>18</v>
      </c>
    </row>
    <row r="5" spans="1:26" ht="15.75">
      <c r="A5" s="110" t="s">
        <v>28</v>
      </c>
      <c r="B5" s="111">
        <v>465</v>
      </c>
      <c r="C5" s="112">
        <v>9</v>
      </c>
      <c r="D5" s="112">
        <v>519</v>
      </c>
      <c r="E5" s="112">
        <f>C5+D5</f>
        <v>528</v>
      </c>
      <c r="F5" s="113">
        <f>E5/B5*100</f>
        <v>113.54838709677419</v>
      </c>
      <c r="G5" s="114"/>
      <c r="H5" s="112"/>
      <c r="I5" s="115"/>
      <c r="J5" s="112"/>
      <c r="K5" s="113"/>
      <c r="L5" s="114"/>
      <c r="M5" s="112"/>
      <c r="N5" s="115"/>
      <c r="O5" s="112"/>
      <c r="P5" s="116"/>
      <c r="Q5" s="111"/>
      <c r="R5" s="112"/>
      <c r="S5" s="115"/>
      <c r="T5" s="112"/>
      <c r="U5" s="116"/>
      <c r="V5" s="119">
        <v>142</v>
      </c>
      <c r="W5" s="117">
        <v>0</v>
      </c>
      <c r="X5" s="118">
        <v>142</v>
      </c>
      <c r="Y5" s="117">
        <f>W5+X5</f>
        <v>142</v>
      </c>
      <c r="Z5" s="123">
        <f>Y5/V5*100</f>
        <v>100</v>
      </c>
    </row>
    <row r="6" spans="1:26" ht="15.75">
      <c r="A6" s="36" t="s">
        <v>29</v>
      </c>
      <c r="B6" s="119">
        <v>3000</v>
      </c>
      <c r="C6" s="117">
        <v>0.5</v>
      </c>
      <c r="D6" s="118">
        <v>3897</v>
      </c>
      <c r="E6" s="117">
        <f aca="true" t="shared" si="0" ref="E6:E25">C6+D6</f>
        <v>3897.5</v>
      </c>
      <c r="F6" s="120">
        <f aca="true" t="shared" si="1" ref="F6:F25">(E6*100)/B6</f>
        <v>129.91666666666666</v>
      </c>
      <c r="G6" s="121">
        <v>3000</v>
      </c>
      <c r="H6" s="122">
        <v>0.4</v>
      </c>
      <c r="I6" s="118">
        <v>2291</v>
      </c>
      <c r="J6" s="117">
        <f aca="true" t="shared" si="2" ref="J6:J26">SUM(H6,I6)</f>
        <v>2291.4</v>
      </c>
      <c r="K6" s="120">
        <f aca="true" t="shared" si="3" ref="K6:K21">(J6*100)/G6</f>
        <v>76.38</v>
      </c>
      <c r="L6" s="121">
        <v>1500</v>
      </c>
      <c r="M6" s="117"/>
      <c r="N6" s="118">
        <v>1480</v>
      </c>
      <c r="O6" s="117">
        <f>N6+M6</f>
        <v>1480</v>
      </c>
      <c r="P6" s="123">
        <f>(O6*100)/L6</f>
        <v>98.66666666666667</v>
      </c>
      <c r="Q6" s="119">
        <v>5000</v>
      </c>
      <c r="R6" s="117"/>
      <c r="S6" s="118">
        <v>5861</v>
      </c>
      <c r="T6" s="117">
        <f aca="true" t="shared" si="4" ref="T6:T26">S6+R6</f>
        <v>5861</v>
      </c>
      <c r="U6" s="123">
        <f aca="true" t="shared" si="5" ref="U6:U25">(T6*100)/Q6</f>
        <v>117.22</v>
      </c>
      <c r="V6" s="119">
        <v>4500</v>
      </c>
      <c r="W6" s="117">
        <v>1000</v>
      </c>
      <c r="X6" s="118">
        <v>3500</v>
      </c>
      <c r="Y6" s="117">
        <f aca="true" t="shared" si="6" ref="Y6:Y13">X6+W6</f>
        <v>4500</v>
      </c>
      <c r="Z6" s="123">
        <f aca="true" t="shared" si="7" ref="Z6:Z13">(Y6*100)/V6</f>
        <v>100</v>
      </c>
    </row>
    <row r="7" spans="1:26" ht="15.75">
      <c r="A7" s="36" t="s">
        <v>30</v>
      </c>
      <c r="B7" s="119">
        <v>2350</v>
      </c>
      <c r="C7" s="117">
        <v>350</v>
      </c>
      <c r="D7" s="118">
        <v>2350</v>
      </c>
      <c r="E7" s="117">
        <f t="shared" si="0"/>
        <v>2700</v>
      </c>
      <c r="F7" s="120">
        <f t="shared" si="1"/>
        <v>114.8936170212766</v>
      </c>
      <c r="G7" s="121">
        <v>3850</v>
      </c>
      <c r="H7" s="117">
        <v>3752</v>
      </c>
      <c r="I7" s="118">
        <v>10725</v>
      </c>
      <c r="J7" s="117">
        <f t="shared" si="2"/>
        <v>14477</v>
      </c>
      <c r="K7" s="120">
        <f t="shared" si="3"/>
        <v>376.02597402597405</v>
      </c>
      <c r="L7" s="121">
        <v>2500</v>
      </c>
      <c r="M7" s="117"/>
      <c r="N7" s="118">
        <v>3500</v>
      </c>
      <c r="O7" s="117">
        <f>N7+M7</f>
        <v>3500</v>
      </c>
      <c r="P7" s="123">
        <f>(O7*100)/L7</f>
        <v>140</v>
      </c>
      <c r="Q7" s="119">
        <v>16200</v>
      </c>
      <c r="R7" s="117">
        <v>1500</v>
      </c>
      <c r="S7" s="118">
        <v>6371</v>
      </c>
      <c r="T7" s="117">
        <f t="shared" si="4"/>
        <v>7871</v>
      </c>
      <c r="U7" s="123">
        <f t="shared" si="5"/>
        <v>48.58641975308642</v>
      </c>
      <c r="V7" s="119">
        <v>16800</v>
      </c>
      <c r="W7" s="117">
        <v>600</v>
      </c>
      <c r="X7" s="118">
        <v>16200</v>
      </c>
      <c r="Y7" s="117">
        <f t="shared" si="6"/>
        <v>16800</v>
      </c>
      <c r="Z7" s="123">
        <f t="shared" si="7"/>
        <v>100</v>
      </c>
    </row>
    <row r="8" spans="1:26" ht="15.75">
      <c r="A8" s="36" t="s">
        <v>31</v>
      </c>
      <c r="B8" s="119">
        <v>2000</v>
      </c>
      <c r="C8" s="117">
        <v>300</v>
      </c>
      <c r="D8" s="118">
        <v>3000</v>
      </c>
      <c r="E8" s="117">
        <f t="shared" si="0"/>
        <v>3300</v>
      </c>
      <c r="F8" s="120">
        <f t="shared" si="1"/>
        <v>165</v>
      </c>
      <c r="G8" s="121">
        <v>650</v>
      </c>
      <c r="H8" s="117"/>
      <c r="I8" s="118">
        <v>650</v>
      </c>
      <c r="J8" s="117">
        <f t="shared" si="2"/>
        <v>650</v>
      </c>
      <c r="K8" s="120">
        <f t="shared" si="3"/>
        <v>100</v>
      </c>
      <c r="L8" s="121">
        <v>150</v>
      </c>
      <c r="M8" s="117"/>
      <c r="N8" s="118">
        <v>150</v>
      </c>
      <c r="O8" s="117">
        <f>N8+M8</f>
        <v>150</v>
      </c>
      <c r="P8" s="123">
        <f>(O8*100)/L8</f>
        <v>100</v>
      </c>
      <c r="Q8" s="119"/>
      <c r="R8" s="117"/>
      <c r="S8" s="118"/>
      <c r="T8" s="117"/>
      <c r="U8" s="123"/>
      <c r="V8" s="119">
        <v>560</v>
      </c>
      <c r="W8" s="117">
        <v>50</v>
      </c>
      <c r="X8" s="118"/>
      <c r="Y8" s="117">
        <f t="shared" si="6"/>
        <v>50</v>
      </c>
      <c r="Z8" s="123">
        <f t="shared" si="7"/>
        <v>8.928571428571429</v>
      </c>
    </row>
    <row r="9" spans="1:26" ht="15.75">
      <c r="A9" s="36" t="s">
        <v>32</v>
      </c>
      <c r="B9" s="119">
        <v>3500</v>
      </c>
      <c r="C9" s="117"/>
      <c r="D9" s="118">
        <v>3620</v>
      </c>
      <c r="E9" s="117">
        <f t="shared" si="0"/>
        <v>3620</v>
      </c>
      <c r="F9" s="120">
        <f t="shared" si="1"/>
        <v>103.42857142857143</v>
      </c>
      <c r="G9" s="121">
        <v>2500</v>
      </c>
      <c r="H9" s="117"/>
      <c r="I9" s="118">
        <v>2400</v>
      </c>
      <c r="J9" s="117">
        <f t="shared" si="2"/>
        <v>2400</v>
      </c>
      <c r="K9" s="120">
        <f t="shared" si="3"/>
        <v>96</v>
      </c>
      <c r="L9" s="121">
        <v>1400</v>
      </c>
      <c r="M9" s="117"/>
      <c r="N9" s="118">
        <v>3500</v>
      </c>
      <c r="O9" s="117">
        <f>N9+M9</f>
        <v>3500</v>
      </c>
      <c r="P9" s="123">
        <f>(O9*100)/L9</f>
        <v>250</v>
      </c>
      <c r="Q9" s="119"/>
      <c r="R9" s="117"/>
      <c r="S9" s="118"/>
      <c r="T9" s="117"/>
      <c r="U9" s="123"/>
      <c r="V9" s="119">
        <v>1400</v>
      </c>
      <c r="W9" s="117">
        <v>0</v>
      </c>
      <c r="X9" s="118">
        <v>2000</v>
      </c>
      <c r="Y9" s="117">
        <f t="shared" si="6"/>
        <v>2000</v>
      </c>
      <c r="Z9" s="123">
        <f t="shared" si="7"/>
        <v>142.85714285714286</v>
      </c>
    </row>
    <row r="10" spans="1:26" ht="15.75">
      <c r="A10" s="36" t="s">
        <v>33</v>
      </c>
      <c r="B10" s="119">
        <v>691</v>
      </c>
      <c r="C10" s="117">
        <v>65</v>
      </c>
      <c r="D10" s="118">
        <v>3346</v>
      </c>
      <c r="E10" s="117">
        <f t="shared" si="0"/>
        <v>3411</v>
      </c>
      <c r="F10" s="120">
        <f t="shared" si="1"/>
        <v>493.63241678726484</v>
      </c>
      <c r="G10" s="121">
        <v>2152</v>
      </c>
      <c r="H10" s="117">
        <v>3123</v>
      </c>
      <c r="I10" s="118">
        <v>5000</v>
      </c>
      <c r="J10" s="117">
        <f t="shared" si="2"/>
        <v>8123</v>
      </c>
      <c r="K10" s="120">
        <f t="shared" si="3"/>
        <v>377.4628252788104</v>
      </c>
      <c r="L10" s="121">
        <v>1830</v>
      </c>
      <c r="M10" s="117">
        <v>708</v>
      </c>
      <c r="N10" s="118">
        <v>1400</v>
      </c>
      <c r="O10" s="117">
        <f aca="true" t="shared" si="8" ref="O10:O26">N10+M10</f>
        <v>2108</v>
      </c>
      <c r="P10" s="123">
        <f aca="true" t="shared" si="9" ref="P10:P25">(O10*100)/L10</f>
        <v>115.19125683060109</v>
      </c>
      <c r="Q10" s="119">
        <v>4964</v>
      </c>
      <c r="R10" s="117">
        <v>454</v>
      </c>
      <c r="S10" s="118">
        <v>4510</v>
      </c>
      <c r="T10" s="117">
        <f t="shared" si="4"/>
        <v>4964</v>
      </c>
      <c r="U10" s="123">
        <f t="shared" si="5"/>
        <v>100</v>
      </c>
      <c r="V10" s="119">
        <v>1268</v>
      </c>
      <c r="W10" s="117">
        <v>289</v>
      </c>
      <c r="X10" s="118">
        <v>1000</v>
      </c>
      <c r="Y10" s="117">
        <f t="shared" si="6"/>
        <v>1289</v>
      </c>
      <c r="Z10" s="123">
        <f t="shared" si="7"/>
        <v>101.65615141955836</v>
      </c>
    </row>
    <row r="11" spans="1:26" ht="15.75">
      <c r="A11" s="36" t="s">
        <v>34</v>
      </c>
      <c r="B11" s="119">
        <v>1215</v>
      </c>
      <c r="C11" s="117">
        <v>212</v>
      </c>
      <c r="D11" s="118">
        <v>2154</v>
      </c>
      <c r="E11" s="117">
        <f t="shared" si="0"/>
        <v>2366</v>
      </c>
      <c r="F11" s="120">
        <f t="shared" si="1"/>
        <v>194.73251028806584</v>
      </c>
      <c r="G11" s="121">
        <v>4200</v>
      </c>
      <c r="H11" s="117">
        <v>900</v>
      </c>
      <c r="I11" s="118">
        <v>3965</v>
      </c>
      <c r="J11" s="117">
        <f t="shared" si="2"/>
        <v>4865</v>
      </c>
      <c r="K11" s="120">
        <f t="shared" si="3"/>
        <v>115.83333333333333</v>
      </c>
      <c r="L11" s="121">
        <v>1580</v>
      </c>
      <c r="M11" s="117">
        <v>69</v>
      </c>
      <c r="N11" s="118">
        <v>1645</v>
      </c>
      <c r="O11" s="117">
        <f t="shared" si="8"/>
        <v>1714</v>
      </c>
      <c r="P11" s="123">
        <f t="shared" si="9"/>
        <v>108.48101265822785</v>
      </c>
      <c r="Q11" s="119">
        <v>1830</v>
      </c>
      <c r="R11" s="117">
        <v>200</v>
      </c>
      <c r="S11" s="118">
        <v>1889</v>
      </c>
      <c r="T11" s="117">
        <f t="shared" si="4"/>
        <v>2089</v>
      </c>
      <c r="U11" s="123">
        <f t="shared" si="5"/>
        <v>114.15300546448087</v>
      </c>
      <c r="V11" s="119">
        <v>2450</v>
      </c>
      <c r="W11" s="117">
        <v>497</v>
      </c>
      <c r="X11" s="118">
        <v>2677</v>
      </c>
      <c r="Y11" s="117">
        <f t="shared" si="6"/>
        <v>3174</v>
      </c>
      <c r="Z11" s="123">
        <f t="shared" si="7"/>
        <v>129.55102040816325</v>
      </c>
    </row>
    <row r="12" spans="1:26" ht="15.75">
      <c r="A12" s="36" t="s">
        <v>35</v>
      </c>
      <c r="B12" s="119">
        <v>880</v>
      </c>
      <c r="C12" s="117">
        <v>60</v>
      </c>
      <c r="D12" s="118">
        <v>2419</v>
      </c>
      <c r="E12" s="117">
        <f t="shared" si="0"/>
        <v>2479</v>
      </c>
      <c r="F12" s="120">
        <f t="shared" si="1"/>
        <v>281.70454545454544</v>
      </c>
      <c r="G12" s="121">
        <v>6250</v>
      </c>
      <c r="H12" s="117">
        <v>2417</v>
      </c>
      <c r="I12" s="118">
        <v>9706</v>
      </c>
      <c r="J12" s="117">
        <f t="shared" si="2"/>
        <v>12123</v>
      </c>
      <c r="K12" s="120">
        <f t="shared" si="3"/>
        <v>193.968</v>
      </c>
      <c r="L12" s="121">
        <v>2870</v>
      </c>
      <c r="M12" s="117">
        <v>370</v>
      </c>
      <c r="N12" s="118">
        <v>3048</v>
      </c>
      <c r="O12" s="117">
        <f t="shared" si="8"/>
        <v>3418</v>
      </c>
      <c r="P12" s="123">
        <f t="shared" si="9"/>
        <v>119.09407665505226</v>
      </c>
      <c r="Q12" s="119">
        <v>39000</v>
      </c>
      <c r="R12" s="117">
        <v>16280</v>
      </c>
      <c r="S12" s="118">
        <v>35794</v>
      </c>
      <c r="T12" s="117">
        <f t="shared" si="4"/>
        <v>52074</v>
      </c>
      <c r="U12" s="123">
        <f t="shared" si="5"/>
        <v>133.52307692307693</v>
      </c>
      <c r="V12" s="119">
        <v>17550</v>
      </c>
      <c r="W12" s="117">
        <v>2124</v>
      </c>
      <c r="X12" s="118">
        <v>16045</v>
      </c>
      <c r="Y12" s="117">
        <f t="shared" si="6"/>
        <v>18169</v>
      </c>
      <c r="Z12" s="123">
        <f t="shared" si="7"/>
        <v>103.52706552706553</v>
      </c>
    </row>
    <row r="13" spans="1:26" ht="15.75">
      <c r="A13" s="36" t="s">
        <v>36</v>
      </c>
      <c r="B13" s="119">
        <v>1500</v>
      </c>
      <c r="C13" s="117">
        <v>2150</v>
      </c>
      <c r="D13" s="118">
        <v>3302</v>
      </c>
      <c r="E13" s="117">
        <f t="shared" si="0"/>
        <v>5452</v>
      </c>
      <c r="F13" s="120">
        <f t="shared" si="1"/>
        <v>363.46666666666664</v>
      </c>
      <c r="G13" s="121">
        <v>1801</v>
      </c>
      <c r="H13" s="117"/>
      <c r="I13" s="118"/>
      <c r="J13" s="117"/>
      <c r="K13" s="120"/>
      <c r="L13" s="121">
        <v>1440</v>
      </c>
      <c r="M13" s="117">
        <v>2070</v>
      </c>
      <c r="N13" s="118"/>
      <c r="O13" s="117">
        <f t="shared" si="8"/>
        <v>2070</v>
      </c>
      <c r="P13" s="123">
        <f t="shared" si="9"/>
        <v>143.75</v>
      </c>
      <c r="Q13" s="119">
        <v>6845</v>
      </c>
      <c r="R13" s="117"/>
      <c r="S13" s="118"/>
      <c r="T13" s="117"/>
      <c r="U13" s="123"/>
      <c r="V13" s="119">
        <v>2112</v>
      </c>
      <c r="W13" s="117">
        <v>2280</v>
      </c>
      <c r="X13" s="118"/>
      <c r="Y13" s="117">
        <f t="shared" si="6"/>
        <v>2280</v>
      </c>
      <c r="Z13" s="123">
        <f t="shared" si="7"/>
        <v>107.95454545454545</v>
      </c>
    </row>
    <row r="14" spans="1:26" ht="15.75">
      <c r="A14" s="36" t="s">
        <v>37</v>
      </c>
      <c r="B14" s="119">
        <v>1500</v>
      </c>
      <c r="C14" s="117">
        <v>40</v>
      </c>
      <c r="D14" s="118">
        <v>2037</v>
      </c>
      <c r="E14" s="117">
        <f t="shared" si="0"/>
        <v>2077</v>
      </c>
      <c r="F14" s="120">
        <f t="shared" si="1"/>
        <v>138.46666666666667</v>
      </c>
      <c r="G14" s="121">
        <v>1700</v>
      </c>
      <c r="H14" s="117"/>
      <c r="I14" s="118">
        <v>1700</v>
      </c>
      <c r="J14" s="117">
        <f t="shared" si="2"/>
        <v>1700</v>
      </c>
      <c r="K14" s="120">
        <f t="shared" si="3"/>
        <v>100</v>
      </c>
      <c r="L14" s="121">
        <v>900</v>
      </c>
      <c r="M14" s="117">
        <v>30</v>
      </c>
      <c r="N14" s="118">
        <v>1720</v>
      </c>
      <c r="O14" s="117">
        <f t="shared" si="8"/>
        <v>1750</v>
      </c>
      <c r="P14" s="123">
        <f t="shared" si="9"/>
        <v>194.44444444444446</v>
      </c>
      <c r="Q14" s="119">
        <v>4800</v>
      </c>
      <c r="R14" s="117">
        <v>200</v>
      </c>
      <c r="S14" s="118">
        <v>5500</v>
      </c>
      <c r="T14" s="117">
        <f t="shared" si="4"/>
        <v>5700</v>
      </c>
      <c r="U14" s="123">
        <f t="shared" si="5"/>
        <v>118.75</v>
      </c>
      <c r="V14" s="119">
        <v>13200</v>
      </c>
      <c r="W14" s="117">
        <v>1150</v>
      </c>
      <c r="X14" s="118">
        <v>13350</v>
      </c>
      <c r="Y14" s="117">
        <f aca="true" t="shared" si="10" ref="Y14:Y22">X14+W14</f>
        <v>14500</v>
      </c>
      <c r="Z14" s="123">
        <f aca="true" t="shared" si="11" ref="Z14:Z22">(Y14*100)/V14</f>
        <v>109.84848484848484</v>
      </c>
    </row>
    <row r="15" spans="1:26" ht="15.75">
      <c r="A15" s="36" t="s">
        <v>38</v>
      </c>
      <c r="B15" s="119">
        <v>1597</v>
      </c>
      <c r="C15" s="117">
        <v>927</v>
      </c>
      <c r="D15" s="118">
        <v>2680</v>
      </c>
      <c r="E15" s="117">
        <f t="shared" si="0"/>
        <v>3607</v>
      </c>
      <c r="F15" s="120">
        <f t="shared" si="1"/>
        <v>225.86098935504072</v>
      </c>
      <c r="G15" s="121">
        <v>5200</v>
      </c>
      <c r="H15" s="117">
        <v>2100</v>
      </c>
      <c r="I15" s="118">
        <v>10800</v>
      </c>
      <c r="J15" s="117">
        <v>13500</v>
      </c>
      <c r="K15" s="120">
        <f t="shared" si="3"/>
        <v>259.61538461538464</v>
      </c>
      <c r="L15" s="121">
        <v>2250</v>
      </c>
      <c r="M15" s="117">
        <v>740</v>
      </c>
      <c r="N15" s="118">
        <v>3500</v>
      </c>
      <c r="O15" s="117">
        <v>4780</v>
      </c>
      <c r="P15" s="123">
        <f t="shared" si="9"/>
        <v>212.44444444444446</v>
      </c>
      <c r="Q15" s="119">
        <v>8900</v>
      </c>
      <c r="R15" s="117">
        <v>3760</v>
      </c>
      <c r="S15" s="118">
        <v>7600</v>
      </c>
      <c r="T15" s="117">
        <f t="shared" si="4"/>
        <v>11360</v>
      </c>
      <c r="U15" s="123">
        <f t="shared" si="5"/>
        <v>127.64044943820225</v>
      </c>
      <c r="V15" s="119">
        <v>2696</v>
      </c>
      <c r="W15" s="117">
        <v>239</v>
      </c>
      <c r="X15" s="118">
        <v>4500</v>
      </c>
      <c r="Y15" s="117">
        <f t="shared" si="10"/>
        <v>4739</v>
      </c>
      <c r="Z15" s="123">
        <f t="shared" si="11"/>
        <v>175.77893175074183</v>
      </c>
    </row>
    <row r="16" spans="1:26" ht="15.75">
      <c r="A16" s="36" t="s">
        <v>39</v>
      </c>
      <c r="B16" s="119">
        <v>1714</v>
      </c>
      <c r="C16" s="117">
        <v>0</v>
      </c>
      <c r="D16" s="118">
        <v>2100</v>
      </c>
      <c r="E16" s="117">
        <f t="shared" si="0"/>
        <v>2100</v>
      </c>
      <c r="F16" s="120">
        <f t="shared" si="1"/>
        <v>122.52042007001167</v>
      </c>
      <c r="G16" s="121">
        <v>1195</v>
      </c>
      <c r="H16" s="117"/>
      <c r="I16" s="118">
        <v>1305</v>
      </c>
      <c r="J16" s="117">
        <f t="shared" si="2"/>
        <v>1305</v>
      </c>
      <c r="K16" s="120">
        <f t="shared" si="3"/>
        <v>109.2050209205021</v>
      </c>
      <c r="L16" s="121">
        <v>1147</v>
      </c>
      <c r="M16" s="117"/>
      <c r="N16" s="118">
        <v>1500</v>
      </c>
      <c r="O16" s="117">
        <f>N16</f>
        <v>1500</v>
      </c>
      <c r="P16" s="123">
        <f t="shared" si="9"/>
        <v>130.77593722755014</v>
      </c>
      <c r="Q16" s="119">
        <v>980</v>
      </c>
      <c r="R16" s="117"/>
      <c r="S16" s="118">
        <v>980</v>
      </c>
      <c r="T16" s="117">
        <f t="shared" si="4"/>
        <v>980</v>
      </c>
      <c r="U16" s="123">
        <f t="shared" si="5"/>
        <v>100</v>
      </c>
      <c r="V16" s="119">
        <v>1500</v>
      </c>
      <c r="W16" s="117">
        <v>188</v>
      </c>
      <c r="X16" s="118">
        <v>2000</v>
      </c>
      <c r="Y16" s="117">
        <f t="shared" si="10"/>
        <v>2188</v>
      </c>
      <c r="Z16" s="123">
        <f t="shared" si="11"/>
        <v>145.86666666666667</v>
      </c>
    </row>
    <row r="17" spans="1:26" ht="15.75">
      <c r="A17" s="36" t="s">
        <v>40</v>
      </c>
      <c r="B17" s="119">
        <v>2690</v>
      </c>
      <c r="C17" s="117">
        <v>498.8</v>
      </c>
      <c r="D17" s="118">
        <v>3558</v>
      </c>
      <c r="E17" s="117">
        <f t="shared" si="0"/>
        <v>4056.8</v>
      </c>
      <c r="F17" s="120">
        <f t="shared" si="1"/>
        <v>150.8104089219331</v>
      </c>
      <c r="G17" s="121">
        <v>3780</v>
      </c>
      <c r="H17" s="117">
        <v>1259.7</v>
      </c>
      <c r="I17" s="118">
        <v>6162</v>
      </c>
      <c r="J17" s="117">
        <f t="shared" si="2"/>
        <v>7421.7</v>
      </c>
      <c r="K17" s="120">
        <f t="shared" si="3"/>
        <v>196.34126984126985</v>
      </c>
      <c r="L17" s="121">
        <v>3295</v>
      </c>
      <c r="M17" s="117">
        <v>520</v>
      </c>
      <c r="N17" s="118">
        <v>1370</v>
      </c>
      <c r="O17" s="117">
        <f t="shared" si="8"/>
        <v>1890</v>
      </c>
      <c r="P17" s="123">
        <f t="shared" si="9"/>
        <v>57.359635811836114</v>
      </c>
      <c r="Q17" s="119">
        <v>6660</v>
      </c>
      <c r="R17" s="117">
        <v>7950</v>
      </c>
      <c r="S17" s="118">
        <v>1150</v>
      </c>
      <c r="T17" s="117">
        <f t="shared" si="4"/>
        <v>9100</v>
      </c>
      <c r="U17" s="123">
        <f t="shared" si="5"/>
        <v>136.63663663663664</v>
      </c>
      <c r="V17" s="119">
        <v>3290</v>
      </c>
      <c r="W17" s="117">
        <v>215</v>
      </c>
      <c r="X17" s="118">
        <v>3365</v>
      </c>
      <c r="Y17" s="117">
        <f t="shared" si="10"/>
        <v>3580</v>
      </c>
      <c r="Z17" s="123">
        <f t="shared" si="11"/>
        <v>108.8145896656535</v>
      </c>
    </row>
    <row r="18" spans="1:26" ht="15.75">
      <c r="A18" s="36" t="s">
        <v>41</v>
      </c>
      <c r="B18" s="119">
        <v>1500</v>
      </c>
      <c r="C18" s="117">
        <v>412</v>
      </c>
      <c r="D18" s="118">
        <v>2485</v>
      </c>
      <c r="E18" s="117">
        <f t="shared" si="0"/>
        <v>2897</v>
      </c>
      <c r="F18" s="120">
        <f t="shared" si="1"/>
        <v>193.13333333333333</v>
      </c>
      <c r="G18" s="121">
        <v>5500</v>
      </c>
      <c r="H18" s="117">
        <v>480</v>
      </c>
      <c r="I18" s="118">
        <v>16480</v>
      </c>
      <c r="J18" s="117">
        <f t="shared" si="2"/>
        <v>16960</v>
      </c>
      <c r="K18" s="120">
        <f t="shared" si="3"/>
        <v>308.3636363636364</v>
      </c>
      <c r="L18" s="121">
        <v>1200</v>
      </c>
      <c r="M18" s="117">
        <v>290</v>
      </c>
      <c r="N18" s="118">
        <v>2330</v>
      </c>
      <c r="O18" s="117">
        <f t="shared" si="8"/>
        <v>2620</v>
      </c>
      <c r="P18" s="123">
        <f t="shared" si="9"/>
        <v>218.33333333333334</v>
      </c>
      <c r="Q18" s="119">
        <v>6900</v>
      </c>
      <c r="R18" s="117">
        <v>904</v>
      </c>
      <c r="S18" s="118">
        <v>2400</v>
      </c>
      <c r="T18" s="117">
        <f t="shared" si="4"/>
        <v>3304</v>
      </c>
      <c r="U18" s="123">
        <f t="shared" si="5"/>
        <v>47.88405797101449</v>
      </c>
      <c r="V18" s="119">
        <v>2500</v>
      </c>
      <c r="W18" s="117">
        <v>288</v>
      </c>
      <c r="X18" s="118">
        <v>2500</v>
      </c>
      <c r="Y18" s="117">
        <f t="shared" si="10"/>
        <v>2788</v>
      </c>
      <c r="Z18" s="123">
        <f t="shared" si="11"/>
        <v>111.52</v>
      </c>
    </row>
    <row r="19" spans="1:26" ht="15.75">
      <c r="A19" s="36" t="s">
        <v>42</v>
      </c>
      <c r="B19" s="119">
        <v>2375</v>
      </c>
      <c r="C19" s="117">
        <v>310</v>
      </c>
      <c r="D19" s="118">
        <v>3196</v>
      </c>
      <c r="E19" s="117">
        <f t="shared" si="0"/>
        <v>3506</v>
      </c>
      <c r="F19" s="120">
        <f t="shared" si="1"/>
        <v>147.62105263157895</v>
      </c>
      <c r="G19" s="121">
        <v>5500</v>
      </c>
      <c r="H19" s="117">
        <v>450</v>
      </c>
      <c r="I19" s="118">
        <v>6562</v>
      </c>
      <c r="J19" s="117">
        <f t="shared" si="2"/>
        <v>7012</v>
      </c>
      <c r="K19" s="120">
        <f t="shared" si="3"/>
        <v>127.49090909090908</v>
      </c>
      <c r="L19" s="121">
        <v>2900</v>
      </c>
      <c r="M19" s="117">
        <v>130</v>
      </c>
      <c r="N19" s="118">
        <v>3280</v>
      </c>
      <c r="O19" s="117">
        <f t="shared" si="8"/>
        <v>3410</v>
      </c>
      <c r="P19" s="123">
        <f t="shared" si="9"/>
        <v>117.58620689655173</v>
      </c>
      <c r="Q19" s="119">
        <v>2300</v>
      </c>
      <c r="R19" s="117">
        <v>350</v>
      </c>
      <c r="S19" s="118">
        <v>4549</v>
      </c>
      <c r="T19" s="117">
        <f t="shared" si="4"/>
        <v>4899</v>
      </c>
      <c r="U19" s="123">
        <f t="shared" si="5"/>
        <v>213</v>
      </c>
      <c r="V19" s="119">
        <v>2670</v>
      </c>
      <c r="W19" s="117">
        <v>240</v>
      </c>
      <c r="X19" s="118">
        <v>3000</v>
      </c>
      <c r="Y19" s="117">
        <f t="shared" si="10"/>
        <v>3240</v>
      </c>
      <c r="Z19" s="123">
        <f t="shared" si="11"/>
        <v>121.34831460674157</v>
      </c>
    </row>
    <row r="20" spans="1:26" ht="15.75">
      <c r="A20" s="36" t="s">
        <v>43</v>
      </c>
      <c r="B20" s="119">
        <v>2855</v>
      </c>
      <c r="C20" s="117">
        <v>47.5</v>
      </c>
      <c r="D20" s="118">
        <v>3490</v>
      </c>
      <c r="E20" s="117">
        <f t="shared" si="0"/>
        <v>3537.5</v>
      </c>
      <c r="F20" s="120">
        <f t="shared" si="1"/>
        <v>123.90542907180385</v>
      </c>
      <c r="G20" s="121">
        <v>4790</v>
      </c>
      <c r="H20" s="117">
        <v>1243</v>
      </c>
      <c r="I20" s="118">
        <v>6200</v>
      </c>
      <c r="J20" s="117">
        <f t="shared" si="2"/>
        <v>7443</v>
      </c>
      <c r="K20" s="120">
        <f t="shared" si="3"/>
        <v>155.38622129436325</v>
      </c>
      <c r="L20" s="121">
        <v>2050</v>
      </c>
      <c r="M20" s="117">
        <v>214</v>
      </c>
      <c r="N20" s="118">
        <v>2214</v>
      </c>
      <c r="O20" s="117">
        <f t="shared" si="8"/>
        <v>2428</v>
      </c>
      <c r="P20" s="123">
        <f t="shared" si="9"/>
        <v>118.4390243902439</v>
      </c>
      <c r="Q20" s="119">
        <v>6465</v>
      </c>
      <c r="R20" s="117">
        <v>2028</v>
      </c>
      <c r="S20" s="118">
        <v>5200</v>
      </c>
      <c r="T20" s="117">
        <f t="shared" si="4"/>
        <v>7228</v>
      </c>
      <c r="U20" s="123">
        <f t="shared" si="5"/>
        <v>111.80201082753287</v>
      </c>
      <c r="V20" s="119">
        <v>2695</v>
      </c>
      <c r="W20" s="117">
        <v>511</v>
      </c>
      <c r="X20" s="118"/>
      <c r="Y20" s="117">
        <f t="shared" si="10"/>
        <v>511</v>
      </c>
      <c r="Z20" s="123">
        <f t="shared" si="11"/>
        <v>18.961038961038962</v>
      </c>
    </row>
    <row r="21" spans="1:26" ht="15.75">
      <c r="A21" s="36" t="s">
        <v>44</v>
      </c>
      <c r="B21" s="119">
        <v>1220</v>
      </c>
      <c r="C21" s="117">
        <v>108</v>
      </c>
      <c r="D21" s="118">
        <v>2095</v>
      </c>
      <c r="E21" s="117">
        <f t="shared" si="0"/>
        <v>2203</v>
      </c>
      <c r="F21" s="120">
        <f t="shared" si="1"/>
        <v>180.5737704918033</v>
      </c>
      <c r="G21" s="121">
        <v>13490</v>
      </c>
      <c r="H21" s="117">
        <v>3074</v>
      </c>
      <c r="I21" s="118">
        <v>15121</v>
      </c>
      <c r="J21" s="117">
        <f t="shared" si="2"/>
        <v>18195</v>
      </c>
      <c r="K21" s="120">
        <f t="shared" si="3"/>
        <v>134.87768717568568</v>
      </c>
      <c r="L21" s="121">
        <v>2200</v>
      </c>
      <c r="M21" s="117">
        <v>164</v>
      </c>
      <c r="N21" s="118">
        <v>2122</v>
      </c>
      <c r="O21" s="117">
        <f t="shared" si="8"/>
        <v>2286</v>
      </c>
      <c r="P21" s="123">
        <f>(O21*100)/L21</f>
        <v>103.9090909090909</v>
      </c>
      <c r="Q21" s="119">
        <v>14700</v>
      </c>
      <c r="R21" s="117">
        <v>6669</v>
      </c>
      <c r="S21" s="118">
        <v>14427</v>
      </c>
      <c r="T21" s="117">
        <f t="shared" si="4"/>
        <v>21096</v>
      </c>
      <c r="U21" s="123">
        <f t="shared" si="5"/>
        <v>143.51020408163265</v>
      </c>
      <c r="V21" s="119">
        <v>3083</v>
      </c>
      <c r="W21" s="117">
        <v>784</v>
      </c>
      <c r="X21" s="118">
        <v>2484</v>
      </c>
      <c r="Y21" s="117">
        <f t="shared" si="10"/>
        <v>3268</v>
      </c>
      <c r="Z21" s="123">
        <f t="shared" si="11"/>
        <v>106.00064871878041</v>
      </c>
    </row>
    <row r="22" spans="1:26" ht="15.75">
      <c r="A22" s="36" t="s">
        <v>45</v>
      </c>
      <c r="B22" s="119">
        <v>2300</v>
      </c>
      <c r="C22" s="117"/>
      <c r="D22" s="118">
        <v>3179</v>
      </c>
      <c r="E22" s="117">
        <f t="shared" si="0"/>
        <v>3179</v>
      </c>
      <c r="F22" s="120">
        <f t="shared" si="1"/>
        <v>138.2173913043478</v>
      </c>
      <c r="G22" s="124"/>
      <c r="H22" s="117"/>
      <c r="I22" s="118"/>
      <c r="J22" s="117"/>
      <c r="K22" s="120"/>
      <c r="L22" s="121">
        <v>1200</v>
      </c>
      <c r="M22" s="117"/>
      <c r="N22" s="118">
        <v>1500</v>
      </c>
      <c r="O22" s="117">
        <f t="shared" si="8"/>
        <v>1500</v>
      </c>
      <c r="P22" s="123">
        <f>(O22*100)/L22</f>
        <v>125</v>
      </c>
      <c r="Q22" s="119"/>
      <c r="R22" s="117"/>
      <c r="S22" s="118"/>
      <c r="T22" s="117"/>
      <c r="U22" s="123"/>
      <c r="V22" s="119">
        <v>9700</v>
      </c>
      <c r="W22" s="117">
        <v>0</v>
      </c>
      <c r="X22" s="118">
        <v>10000</v>
      </c>
      <c r="Y22" s="117">
        <f t="shared" si="10"/>
        <v>10000</v>
      </c>
      <c r="Z22" s="123">
        <f t="shared" si="11"/>
        <v>103.09278350515464</v>
      </c>
    </row>
    <row r="23" spans="1:26" ht="15.75">
      <c r="A23" s="36" t="s">
        <v>46</v>
      </c>
      <c r="B23" s="119">
        <v>1932</v>
      </c>
      <c r="C23" s="117">
        <v>687.9</v>
      </c>
      <c r="D23" s="118">
        <v>3362</v>
      </c>
      <c r="E23" s="117">
        <f t="shared" si="0"/>
        <v>4049.9</v>
      </c>
      <c r="F23" s="120">
        <f t="shared" si="1"/>
        <v>209.62215320910974</v>
      </c>
      <c r="G23" s="121">
        <v>4041</v>
      </c>
      <c r="H23" s="117">
        <v>3799.5</v>
      </c>
      <c r="I23" s="118">
        <v>11782</v>
      </c>
      <c r="J23" s="117">
        <f t="shared" si="2"/>
        <v>15581.5</v>
      </c>
      <c r="K23" s="120">
        <f>(J23*100)/G23</f>
        <v>385.5852511754516</v>
      </c>
      <c r="L23" s="121">
        <v>1270</v>
      </c>
      <c r="M23" s="117">
        <v>225.8</v>
      </c>
      <c r="N23" s="118">
        <v>462</v>
      </c>
      <c r="O23" s="117">
        <f t="shared" si="8"/>
        <v>687.8</v>
      </c>
      <c r="P23" s="123">
        <f t="shared" si="9"/>
        <v>54.15748031496063</v>
      </c>
      <c r="Q23" s="119">
        <v>13300</v>
      </c>
      <c r="R23" s="117">
        <v>8881.4</v>
      </c>
      <c r="S23" s="118">
        <v>10980</v>
      </c>
      <c r="T23" s="117">
        <f t="shared" si="4"/>
        <v>19861.4</v>
      </c>
      <c r="U23" s="123">
        <f t="shared" si="5"/>
        <v>149.3338345864662</v>
      </c>
      <c r="V23" s="119">
        <v>41300</v>
      </c>
      <c r="W23" s="117">
        <v>520</v>
      </c>
      <c r="X23" s="118">
        <v>3120</v>
      </c>
      <c r="Y23" s="117">
        <f>X23+W23</f>
        <v>3640</v>
      </c>
      <c r="Z23" s="123">
        <f>(Y23*100)/V23</f>
        <v>8.813559322033898</v>
      </c>
    </row>
    <row r="24" spans="1:26" ht="15.75">
      <c r="A24" s="36" t="s">
        <v>47</v>
      </c>
      <c r="B24" s="119">
        <v>2000</v>
      </c>
      <c r="C24" s="117"/>
      <c r="D24" s="118">
        <v>2900</v>
      </c>
      <c r="E24" s="117">
        <f t="shared" si="0"/>
        <v>2900</v>
      </c>
      <c r="F24" s="120">
        <f t="shared" si="1"/>
        <v>145</v>
      </c>
      <c r="G24" s="121">
        <v>2428</v>
      </c>
      <c r="H24" s="117"/>
      <c r="I24" s="118">
        <v>6656</v>
      </c>
      <c r="J24" s="117">
        <f t="shared" si="2"/>
        <v>6656</v>
      </c>
      <c r="K24" s="120">
        <f>(J24*100)/G24</f>
        <v>274.13509060955516</v>
      </c>
      <c r="L24" s="121">
        <v>2065</v>
      </c>
      <c r="M24" s="117"/>
      <c r="N24" s="118">
        <v>2500</v>
      </c>
      <c r="O24" s="117">
        <f t="shared" si="8"/>
        <v>2500</v>
      </c>
      <c r="P24" s="123">
        <f t="shared" si="9"/>
        <v>121.06537530266344</v>
      </c>
      <c r="Q24" s="119">
        <v>5600</v>
      </c>
      <c r="R24" s="117"/>
      <c r="S24" s="118"/>
      <c r="T24" s="117"/>
      <c r="U24" s="123"/>
      <c r="V24" s="119">
        <v>1430</v>
      </c>
      <c r="W24" s="117">
        <v>0</v>
      </c>
      <c r="X24" s="118">
        <v>4500</v>
      </c>
      <c r="Y24" s="117">
        <f>X24+W24</f>
        <v>4500</v>
      </c>
      <c r="Z24" s="123">
        <f>(Y24*100)/V24</f>
        <v>314.68531468531467</v>
      </c>
    </row>
    <row r="25" spans="1:26" ht="16.5" thickBot="1">
      <c r="A25" s="270" t="s">
        <v>48</v>
      </c>
      <c r="B25" s="125">
        <v>8545</v>
      </c>
      <c r="C25" s="126">
        <v>383</v>
      </c>
      <c r="D25" s="127">
        <v>8600</v>
      </c>
      <c r="E25" s="126">
        <f t="shared" si="0"/>
        <v>8983</v>
      </c>
      <c r="F25" s="128">
        <f t="shared" si="1"/>
        <v>105.12580456407255</v>
      </c>
      <c r="G25" s="129">
        <v>14526</v>
      </c>
      <c r="H25" s="126">
        <v>6714</v>
      </c>
      <c r="I25" s="127">
        <v>38400</v>
      </c>
      <c r="J25" s="126">
        <f t="shared" si="2"/>
        <v>45114</v>
      </c>
      <c r="K25" s="128">
        <f>(J25*100)/G25</f>
        <v>310.5741429161504</v>
      </c>
      <c r="L25" s="129">
        <v>10254</v>
      </c>
      <c r="M25" s="126">
        <v>1036</v>
      </c>
      <c r="N25" s="127">
        <v>9264</v>
      </c>
      <c r="O25" s="126">
        <f t="shared" si="8"/>
        <v>10300</v>
      </c>
      <c r="P25" s="130">
        <f t="shared" si="9"/>
        <v>100.44860542227424</v>
      </c>
      <c r="Q25" s="125">
        <v>47000</v>
      </c>
      <c r="R25" s="126">
        <v>11244</v>
      </c>
      <c r="S25" s="127">
        <v>37993</v>
      </c>
      <c r="T25" s="126">
        <f t="shared" si="4"/>
        <v>49237</v>
      </c>
      <c r="U25" s="130">
        <f t="shared" si="5"/>
        <v>104.7595744680851</v>
      </c>
      <c r="V25" s="119">
        <v>8545</v>
      </c>
      <c r="W25" s="117">
        <v>2087</v>
      </c>
      <c r="X25" s="118">
        <v>6458</v>
      </c>
      <c r="Y25" s="117">
        <f>X25+W25</f>
        <v>8545</v>
      </c>
      <c r="Z25" s="123">
        <f>(Y25*100)/V25</f>
        <v>100</v>
      </c>
    </row>
    <row r="26" spans="1:26" ht="16.5" thickBot="1">
      <c r="A26" s="131" t="s">
        <v>49</v>
      </c>
      <c r="B26" s="132">
        <f>SUM(B5:B25)</f>
        <v>45829</v>
      </c>
      <c r="C26" s="133">
        <f>SUM(C5:C25)</f>
        <v>6560.7</v>
      </c>
      <c r="D26" s="133">
        <f>SUM(D5:D25)</f>
        <v>64289</v>
      </c>
      <c r="E26" s="133">
        <f>C26+D26</f>
        <v>70849.7</v>
      </c>
      <c r="F26" s="134">
        <f>(E26*100)/B26</f>
        <v>154.5957799646512</v>
      </c>
      <c r="G26" s="132">
        <f>SUM(G5:G25)</f>
        <v>86553</v>
      </c>
      <c r="H26" s="133">
        <f>SUM(H5:H25)</f>
        <v>29312.6</v>
      </c>
      <c r="I26" s="133">
        <f>SUM(I5:I25)</f>
        <v>155905</v>
      </c>
      <c r="J26" s="133">
        <f t="shared" si="2"/>
        <v>185217.6</v>
      </c>
      <c r="K26" s="134">
        <f>(J26*100)/G26</f>
        <v>213.99327579633288</v>
      </c>
      <c r="L26" s="132">
        <f>SUM(L5:L25)</f>
        <v>44001</v>
      </c>
      <c r="M26" s="133">
        <f>SUM(M5:M25)</f>
        <v>6566.8</v>
      </c>
      <c r="N26" s="133">
        <f>SUM(N5:N25)</f>
        <v>46485</v>
      </c>
      <c r="O26" s="133">
        <f t="shared" si="8"/>
        <v>53051.8</v>
      </c>
      <c r="P26" s="134">
        <f>(O26*100)/L26</f>
        <v>120.56953251062475</v>
      </c>
      <c r="Q26" s="132">
        <f>SUM(Q5:Q25)</f>
        <v>191444</v>
      </c>
      <c r="R26" s="133">
        <f>SUM(R5:R25)</f>
        <v>60420.4</v>
      </c>
      <c r="S26" s="133">
        <f>SUM(S5:S25)</f>
        <v>145204</v>
      </c>
      <c r="T26" s="133">
        <f t="shared" si="4"/>
        <v>205624.4</v>
      </c>
      <c r="U26" s="134">
        <f>(T26*100)/Q26</f>
        <v>107.40707465368463</v>
      </c>
      <c r="V26" s="132">
        <f>SUM(V5:V25)</f>
        <v>139391</v>
      </c>
      <c r="W26" s="133">
        <f>SUM(W5:W25)</f>
        <v>13062</v>
      </c>
      <c r="X26" s="133">
        <f>SUM(X5:X25)</f>
        <v>96841</v>
      </c>
      <c r="Y26" s="133">
        <f>X26+W26</f>
        <v>109903</v>
      </c>
      <c r="Z26" s="135">
        <f>(Y26*100)/V26</f>
        <v>78.84511912533807</v>
      </c>
    </row>
    <row r="27" spans="1:26" ht="16.5" thickBot="1">
      <c r="A27" s="136" t="s">
        <v>50</v>
      </c>
      <c r="B27" s="137">
        <v>44327</v>
      </c>
      <c r="C27" s="138">
        <v>3460</v>
      </c>
      <c r="D27" s="138">
        <v>61863</v>
      </c>
      <c r="E27" s="138">
        <v>65323</v>
      </c>
      <c r="F27" s="139">
        <v>147.36616509125363</v>
      </c>
      <c r="G27" s="137">
        <v>99866</v>
      </c>
      <c r="H27" s="138">
        <v>20008</v>
      </c>
      <c r="I27" s="138">
        <v>125081</v>
      </c>
      <c r="J27" s="138">
        <v>145089</v>
      </c>
      <c r="K27" s="140">
        <v>145.28368013137603</v>
      </c>
      <c r="L27" s="137">
        <v>46551</v>
      </c>
      <c r="M27" s="138">
        <v>4898</v>
      </c>
      <c r="N27" s="141">
        <v>52326</v>
      </c>
      <c r="O27" s="138">
        <v>57224</v>
      </c>
      <c r="P27" s="140">
        <v>122.92754183583597</v>
      </c>
      <c r="Q27" s="141">
        <v>188237</v>
      </c>
      <c r="R27" s="138">
        <v>77168</v>
      </c>
      <c r="S27" s="141">
        <v>142647</v>
      </c>
      <c r="T27" s="138">
        <v>219815</v>
      </c>
      <c r="U27" s="141">
        <v>116.77566047057698</v>
      </c>
      <c r="V27" s="137">
        <v>135409</v>
      </c>
      <c r="W27" s="138">
        <v>2916</v>
      </c>
      <c r="X27" s="141">
        <v>66302</v>
      </c>
      <c r="Y27" s="138">
        <v>69218</v>
      </c>
      <c r="Z27" s="139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I15" sqref="I15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9.253906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332"/>
      <c r="B1" s="476" t="s">
        <v>100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97">
        <v>43089</v>
      </c>
      <c r="P1" s="497"/>
    </row>
    <row r="2" spans="1:16" ht="16.5" thickBot="1">
      <c r="A2" s="332" t="s">
        <v>101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333"/>
      <c r="P2" s="333"/>
    </row>
    <row r="3" spans="1:16" ht="15.75" thickBot="1">
      <c r="A3" s="498" t="s">
        <v>102</v>
      </c>
      <c r="B3" s="501" t="s">
        <v>89</v>
      </c>
      <c r="C3" s="502"/>
      <c r="D3" s="503"/>
      <c r="E3" s="504" t="s">
        <v>103</v>
      </c>
      <c r="F3" s="505"/>
      <c r="G3" s="505"/>
      <c r="H3" s="505"/>
      <c r="I3" s="505"/>
      <c r="J3" s="506"/>
      <c r="K3" s="510" t="s">
        <v>104</v>
      </c>
      <c r="L3" s="511"/>
      <c r="M3" s="512" t="s">
        <v>105</v>
      </c>
      <c r="N3" s="513"/>
      <c r="O3" s="513"/>
      <c r="P3" s="514"/>
    </row>
    <row r="4" spans="1:16" ht="15.75" thickBot="1">
      <c r="A4" s="499"/>
      <c r="B4" s="515" t="s">
        <v>106</v>
      </c>
      <c r="C4" s="516" t="s">
        <v>107</v>
      </c>
      <c r="D4" s="517"/>
      <c r="E4" s="507"/>
      <c r="F4" s="508"/>
      <c r="G4" s="508"/>
      <c r="H4" s="508"/>
      <c r="I4" s="508"/>
      <c r="J4" s="509"/>
      <c r="K4" s="501" t="s">
        <v>108</v>
      </c>
      <c r="L4" s="503"/>
      <c r="M4" s="483" t="s">
        <v>109</v>
      </c>
      <c r="N4" s="484"/>
      <c r="O4" s="484" t="s">
        <v>110</v>
      </c>
      <c r="P4" s="485"/>
    </row>
    <row r="5" spans="1:16" ht="15.75" thickBot="1">
      <c r="A5" s="499"/>
      <c r="B5" s="515"/>
      <c r="C5" s="486" t="s">
        <v>111</v>
      </c>
      <c r="D5" s="487"/>
      <c r="E5" s="488" t="s">
        <v>112</v>
      </c>
      <c r="F5" s="489"/>
      <c r="G5" s="490" t="s">
        <v>113</v>
      </c>
      <c r="H5" s="491"/>
      <c r="I5" s="490" t="s">
        <v>114</v>
      </c>
      <c r="J5" s="492"/>
      <c r="K5" s="493" t="s">
        <v>115</v>
      </c>
      <c r="L5" s="494"/>
      <c r="M5" s="493" t="s">
        <v>113</v>
      </c>
      <c r="N5" s="495"/>
      <c r="O5" s="495" t="s">
        <v>113</v>
      </c>
      <c r="P5" s="494"/>
    </row>
    <row r="6" spans="1:16" ht="15.75" thickBot="1">
      <c r="A6" s="500"/>
      <c r="B6" s="500"/>
      <c r="C6" s="334" t="s">
        <v>120</v>
      </c>
      <c r="D6" s="334" t="s">
        <v>124</v>
      </c>
      <c r="E6" s="335" t="s">
        <v>116</v>
      </c>
      <c r="F6" s="336" t="s">
        <v>117</v>
      </c>
      <c r="G6" s="335" t="s">
        <v>116</v>
      </c>
      <c r="H6" s="336" t="s">
        <v>117</v>
      </c>
      <c r="I6" s="335" t="s">
        <v>116</v>
      </c>
      <c r="J6" s="337" t="s">
        <v>117</v>
      </c>
      <c r="K6" s="335" t="s">
        <v>116</v>
      </c>
      <c r="L6" s="336" t="s">
        <v>117</v>
      </c>
      <c r="M6" s="335" t="s">
        <v>116</v>
      </c>
      <c r="N6" s="336" t="s">
        <v>117</v>
      </c>
      <c r="O6" s="338" t="s">
        <v>116</v>
      </c>
      <c r="P6" s="336" t="s">
        <v>117</v>
      </c>
    </row>
    <row r="7" spans="1:16" ht="14.25" customHeight="1">
      <c r="A7" s="347" t="s">
        <v>28</v>
      </c>
      <c r="B7" s="339">
        <v>56</v>
      </c>
      <c r="C7" s="340">
        <v>56</v>
      </c>
      <c r="D7" s="340">
        <v>56</v>
      </c>
      <c r="E7" s="350">
        <v>146.6</v>
      </c>
      <c r="F7" s="352">
        <v>88</v>
      </c>
      <c r="G7" s="341">
        <v>0.4</v>
      </c>
      <c r="H7" s="342">
        <v>0.4</v>
      </c>
      <c r="I7" s="341">
        <v>0.3</v>
      </c>
      <c r="J7" s="343">
        <v>0.3</v>
      </c>
      <c r="K7" s="344">
        <f>G7/D7*1000</f>
        <v>7.142857142857143</v>
      </c>
      <c r="L7" s="345">
        <v>7.142857142857143</v>
      </c>
      <c r="M7" s="346">
        <v>87</v>
      </c>
      <c r="N7" s="395">
        <v>6.5</v>
      </c>
      <c r="O7" s="346"/>
      <c r="P7" s="395">
        <v>0.5</v>
      </c>
    </row>
    <row r="8" spans="1:16" ht="15">
      <c r="A8" s="347" t="s">
        <v>78</v>
      </c>
      <c r="B8" s="348">
        <v>1181</v>
      </c>
      <c r="C8" s="349">
        <v>1191</v>
      </c>
      <c r="D8" s="349">
        <v>1191</v>
      </c>
      <c r="E8" s="350">
        <v>3207.7</v>
      </c>
      <c r="F8" s="352">
        <v>2888.5</v>
      </c>
      <c r="G8" s="350">
        <v>12.5</v>
      </c>
      <c r="H8" s="351">
        <v>10.1</v>
      </c>
      <c r="I8" s="350">
        <v>11.4</v>
      </c>
      <c r="J8" s="352">
        <v>9.1</v>
      </c>
      <c r="K8" s="353">
        <f>G8/D8*1000</f>
        <v>10.495382031905962</v>
      </c>
      <c r="L8" s="354">
        <v>8.55207451312447</v>
      </c>
      <c r="M8" s="355">
        <v>802</v>
      </c>
      <c r="N8" s="396">
        <v>985</v>
      </c>
      <c r="O8" s="355">
        <v>3</v>
      </c>
      <c r="P8" s="396">
        <v>3</v>
      </c>
    </row>
    <row r="9" spans="1:16" ht="15">
      <c r="A9" s="347" t="s">
        <v>79</v>
      </c>
      <c r="B9" s="348">
        <v>1130</v>
      </c>
      <c r="C9" s="349">
        <v>1130</v>
      </c>
      <c r="D9" s="349">
        <v>1130</v>
      </c>
      <c r="E9" s="350">
        <v>6621.1</v>
      </c>
      <c r="F9" s="352">
        <v>2769</v>
      </c>
      <c r="G9" s="350">
        <v>13.7</v>
      </c>
      <c r="H9" s="351">
        <v>12</v>
      </c>
      <c r="I9" s="350">
        <v>14.6</v>
      </c>
      <c r="J9" s="352">
        <v>7.2</v>
      </c>
      <c r="K9" s="353">
        <f>G9/D9*1000</f>
        <v>12.123893805309734</v>
      </c>
      <c r="L9" s="354">
        <v>10.443864229765014</v>
      </c>
      <c r="M9" s="355">
        <v>1536</v>
      </c>
      <c r="N9" s="396">
        <v>1388</v>
      </c>
      <c r="O9" s="355">
        <v>4.5</v>
      </c>
      <c r="P9" s="396">
        <v>4</v>
      </c>
    </row>
    <row r="10" spans="1:16" ht="15">
      <c r="A10" s="347" t="s">
        <v>31</v>
      </c>
      <c r="B10" s="348">
        <v>353</v>
      </c>
      <c r="C10" s="349">
        <v>394</v>
      </c>
      <c r="D10" s="349">
        <v>394</v>
      </c>
      <c r="E10" s="350">
        <v>1144.2</v>
      </c>
      <c r="F10" s="352">
        <v>679</v>
      </c>
      <c r="G10" s="350">
        <v>2.9</v>
      </c>
      <c r="H10" s="351">
        <v>2.5</v>
      </c>
      <c r="I10" s="350">
        <v>2.9</v>
      </c>
      <c r="J10" s="352">
        <v>2.5</v>
      </c>
      <c r="K10" s="353">
        <f>G10/D10*1000</f>
        <v>7.3604060913705585</v>
      </c>
      <c r="L10" s="354">
        <v>7.204610951008645</v>
      </c>
      <c r="M10" s="355">
        <v>975.5</v>
      </c>
      <c r="N10" s="396">
        <v>1284</v>
      </c>
      <c r="O10" s="355">
        <v>3</v>
      </c>
      <c r="P10" s="396">
        <v>3</v>
      </c>
    </row>
    <row r="11" spans="1:16" ht="15">
      <c r="A11" s="347" t="s">
        <v>32</v>
      </c>
      <c r="B11" s="348">
        <v>690</v>
      </c>
      <c r="C11" s="349">
        <v>690</v>
      </c>
      <c r="D11" s="349">
        <v>690</v>
      </c>
      <c r="E11" s="350">
        <v>3284.4</v>
      </c>
      <c r="F11" s="352">
        <v>2993.5</v>
      </c>
      <c r="G11" s="350">
        <v>5.6</v>
      </c>
      <c r="H11" s="351">
        <v>5.5</v>
      </c>
      <c r="I11" s="350">
        <v>4.9</v>
      </c>
      <c r="J11" s="352">
        <v>4.8</v>
      </c>
      <c r="K11" s="353">
        <f aca="true" t="shared" si="0" ref="K11:K29">G11/D11*1000</f>
        <v>8.115942028985506</v>
      </c>
      <c r="L11" s="354">
        <v>8.1</v>
      </c>
      <c r="M11" s="355">
        <v>2099</v>
      </c>
      <c r="N11" s="396">
        <v>2043</v>
      </c>
      <c r="O11" s="355">
        <v>2</v>
      </c>
      <c r="P11" s="396">
        <v>2</v>
      </c>
    </row>
    <row r="12" spans="1:16" ht="15">
      <c r="A12" s="347" t="s">
        <v>33</v>
      </c>
      <c r="B12" s="348">
        <v>467</v>
      </c>
      <c r="C12" s="349">
        <v>473</v>
      </c>
      <c r="D12" s="349">
        <v>473</v>
      </c>
      <c r="E12" s="350">
        <v>2191.2</v>
      </c>
      <c r="F12" s="352">
        <v>1702</v>
      </c>
      <c r="G12" s="350">
        <v>4.8</v>
      </c>
      <c r="H12" s="351">
        <v>5</v>
      </c>
      <c r="I12" s="350">
        <v>4.7</v>
      </c>
      <c r="J12" s="352">
        <v>4.9</v>
      </c>
      <c r="K12" s="353">
        <f t="shared" si="0"/>
        <v>10.14799154334038</v>
      </c>
      <c r="L12" s="354">
        <v>10.70663811563169</v>
      </c>
      <c r="M12" s="355">
        <v>2836.6</v>
      </c>
      <c r="N12" s="396">
        <v>2601.4</v>
      </c>
      <c r="O12" s="355">
        <v>2</v>
      </c>
      <c r="P12" s="396">
        <v>9.7</v>
      </c>
    </row>
    <row r="13" spans="1:16" ht="15">
      <c r="A13" s="347" t="s">
        <v>34</v>
      </c>
      <c r="B13" s="348">
        <v>857</v>
      </c>
      <c r="C13" s="349">
        <v>773</v>
      </c>
      <c r="D13" s="349">
        <v>773</v>
      </c>
      <c r="E13" s="350">
        <v>2993.6</v>
      </c>
      <c r="F13" s="352">
        <v>3275.8</v>
      </c>
      <c r="G13" s="350">
        <v>8.8</v>
      </c>
      <c r="H13" s="351">
        <v>14.9</v>
      </c>
      <c r="I13" s="350">
        <v>8.4</v>
      </c>
      <c r="J13" s="352">
        <v>12</v>
      </c>
      <c r="K13" s="353">
        <f t="shared" si="0"/>
        <v>11.384217335058215</v>
      </c>
      <c r="L13" s="354">
        <v>10.797101449275363</v>
      </c>
      <c r="M13" s="346">
        <v>1044</v>
      </c>
      <c r="N13" s="395">
        <v>1082</v>
      </c>
      <c r="O13" s="355">
        <v>3</v>
      </c>
      <c r="P13" s="396">
        <v>3</v>
      </c>
    </row>
    <row r="14" spans="1:16" ht="15">
      <c r="A14" s="347" t="s">
        <v>35</v>
      </c>
      <c r="B14" s="348">
        <v>2742</v>
      </c>
      <c r="C14" s="349">
        <v>2742</v>
      </c>
      <c r="D14" s="349">
        <v>2742</v>
      </c>
      <c r="E14" s="350">
        <v>9568</v>
      </c>
      <c r="F14" s="352">
        <v>8316</v>
      </c>
      <c r="G14" s="350">
        <v>30</v>
      </c>
      <c r="H14" s="351">
        <v>37.8</v>
      </c>
      <c r="I14" s="350">
        <v>28.9</v>
      </c>
      <c r="J14" s="352">
        <v>35.8</v>
      </c>
      <c r="K14" s="353">
        <f t="shared" si="0"/>
        <v>10.940919037199125</v>
      </c>
      <c r="L14" s="354">
        <v>13.785557986870897</v>
      </c>
      <c r="M14" s="355">
        <v>2402.8</v>
      </c>
      <c r="N14" s="396">
        <v>3292</v>
      </c>
      <c r="O14" s="355">
        <v>17</v>
      </c>
      <c r="P14" s="396">
        <v>27</v>
      </c>
    </row>
    <row r="15" spans="1:16" ht="15">
      <c r="A15" s="347" t="s">
        <v>36</v>
      </c>
      <c r="B15" s="348">
        <v>709</v>
      </c>
      <c r="C15" s="349">
        <v>549</v>
      </c>
      <c r="D15" s="349">
        <v>549</v>
      </c>
      <c r="E15" s="350">
        <v>1977.6</v>
      </c>
      <c r="F15" s="352">
        <v>2039</v>
      </c>
      <c r="G15" s="350">
        <v>4.4</v>
      </c>
      <c r="H15" s="351">
        <v>5.5</v>
      </c>
      <c r="I15" s="350">
        <v>3.9</v>
      </c>
      <c r="J15" s="352">
        <v>5</v>
      </c>
      <c r="K15" s="353">
        <f>G15/D15*1000</f>
        <v>8.014571948998178</v>
      </c>
      <c r="L15" s="354">
        <v>7.936507936507936</v>
      </c>
      <c r="M15" s="355">
        <v>88.2</v>
      </c>
      <c r="N15" s="396">
        <v>89.3</v>
      </c>
      <c r="O15" s="355">
        <v>0.2</v>
      </c>
      <c r="P15" s="396">
        <v>0.3</v>
      </c>
    </row>
    <row r="16" spans="1:16" ht="15" customHeight="1">
      <c r="A16" s="347" t="s">
        <v>37</v>
      </c>
      <c r="B16" s="348">
        <v>600</v>
      </c>
      <c r="C16" s="349">
        <v>643</v>
      </c>
      <c r="D16" s="349">
        <v>643</v>
      </c>
      <c r="E16" s="350">
        <v>2509</v>
      </c>
      <c r="F16" s="352">
        <v>1682.5</v>
      </c>
      <c r="G16" s="350">
        <v>6.6</v>
      </c>
      <c r="H16" s="351">
        <v>5.4</v>
      </c>
      <c r="I16" s="350">
        <v>5.5</v>
      </c>
      <c r="J16" s="352">
        <v>4.7</v>
      </c>
      <c r="K16" s="353">
        <f t="shared" si="0"/>
        <v>10.26438569206843</v>
      </c>
      <c r="L16" s="354">
        <v>9.045226130653267</v>
      </c>
      <c r="M16" s="355">
        <v>4325</v>
      </c>
      <c r="N16" s="396">
        <v>3824</v>
      </c>
      <c r="O16" s="355">
        <v>10</v>
      </c>
      <c r="P16" s="396">
        <v>9</v>
      </c>
    </row>
    <row r="17" spans="1:16" ht="15">
      <c r="A17" s="347" t="s">
        <v>38</v>
      </c>
      <c r="B17" s="348">
        <v>970</v>
      </c>
      <c r="C17" s="349">
        <v>980</v>
      </c>
      <c r="D17" s="349">
        <v>980</v>
      </c>
      <c r="E17" s="350">
        <v>5130</v>
      </c>
      <c r="F17" s="352">
        <v>4810</v>
      </c>
      <c r="G17" s="350">
        <v>14</v>
      </c>
      <c r="H17" s="351">
        <v>11</v>
      </c>
      <c r="I17" s="350">
        <v>13.7</v>
      </c>
      <c r="J17" s="352">
        <v>10.6</v>
      </c>
      <c r="K17" s="353">
        <f t="shared" si="0"/>
        <v>14.285714285714285</v>
      </c>
      <c r="L17" s="354">
        <v>12.842105263157894</v>
      </c>
      <c r="M17" s="355">
        <v>1801</v>
      </c>
      <c r="N17" s="396">
        <v>1715</v>
      </c>
      <c r="O17" s="355">
        <v>5</v>
      </c>
      <c r="P17" s="396">
        <v>5</v>
      </c>
    </row>
    <row r="18" spans="1:16" ht="15">
      <c r="A18" s="347" t="s">
        <v>39</v>
      </c>
      <c r="B18" s="348">
        <v>473</v>
      </c>
      <c r="C18" s="349">
        <v>555</v>
      </c>
      <c r="D18" s="349">
        <v>555</v>
      </c>
      <c r="E18" s="350">
        <v>1751.3</v>
      </c>
      <c r="F18" s="352">
        <v>1337.8</v>
      </c>
      <c r="G18" s="350">
        <v>4.3</v>
      </c>
      <c r="H18" s="351">
        <v>3.6</v>
      </c>
      <c r="I18" s="350">
        <v>2.8</v>
      </c>
      <c r="J18" s="352">
        <v>2.4</v>
      </c>
      <c r="K18" s="353">
        <f t="shared" si="0"/>
        <v>7.747747747747748</v>
      </c>
      <c r="L18" s="354">
        <v>7</v>
      </c>
      <c r="M18" s="355">
        <v>3393.4</v>
      </c>
      <c r="N18" s="396">
        <v>3392.2</v>
      </c>
      <c r="O18" s="355">
        <v>6.6</v>
      </c>
      <c r="P18" s="396">
        <v>6.5</v>
      </c>
    </row>
    <row r="19" spans="1:16" ht="15">
      <c r="A19" s="347" t="s">
        <v>80</v>
      </c>
      <c r="B19" s="348">
        <v>1325</v>
      </c>
      <c r="C19" s="349">
        <v>1256</v>
      </c>
      <c r="D19" s="349">
        <v>1256</v>
      </c>
      <c r="E19" s="350">
        <v>3801.3</v>
      </c>
      <c r="F19" s="352">
        <v>3193.3</v>
      </c>
      <c r="G19" s="350">
        <v>8.8</v>
      </c>
      <c r="H19" s="351">
        <v>8.2</v>
      </c>
      <c r="I19" s="350">
        <v>7.4</v>
      </c>
      <c r="J19" s="352">
        <v>8.1</v>
      </c>
      <c r="K19" s="353">
        <f t="shared" si="0"/>
        <v>7.006369426751593</v>
      </c>
      <c r="L19" s="354">
        <v>5.924855491329479</v>
      </c>
      <c r="M19" s="346">
        <v>1396</v>
      </c>
      <c r="N19" s="395">
        <v>1335</v>
      </c>
      <c r="O19" s="355">
        <v>3</v>
      </c>
      <c r="P19" s="396">
        <v>3</v>
      </c>
    </row>
    <row r="20" spans="1:16" ht="15">
      <c r="A20" s="347" t="s">
        <v>41</v>
      </c>
      <c r="B20" s="348">
        <v>1284</v>
      </c>
      <c r="C20" s="349">
        <v>1284</v>
      </c>
      <c r="D20" s="349">
        <v>1284</v>
      </c>
      <c r="E20" s="350">
        <v>5230.7</v>
      </c>
      <c r="F20" s="352">
        <v>3332.5</v>
      </c>
      <c r="G20" s="350">
        <v>12.6</v>
      </c>
      <c r="H20" s="351">
        <v>17.2</v>
      </c>
      <c r="I20" s="350">
        <v>10.8</v>
      </c>
      <c r="J20" s="352">
        <v>13.2</v>
      </c>
      <c r="K20" s="353">
        <f>G20/D20*1000</f>
        <v>9.813084112149532</v>
      </c>
      <c r="L20" s="354">
        <v>13.395638629283487</v>
      </c>
      <c r="M20" s="355">
        <v>364</v>
      </c>
      <c r="N20" s="396">
        <v>339</v>
      </c>
      <c r="O20" s="355">
        <v>1</v>
      </c>
      <c r="P20" s="396">
        <v>1</v>
      </c>
    </row>
    <row r="21" spans="1:16" ht="15" customHeight="1">
      <c r="A21" s="347" t="s">
        <v>42</v>
      </c>
      <c r="B21" s="348">
        <v>970</v>
      </c>
      <c r="C21" s="349">
        <v>593</v>
      </c>
      <c r="D21" s="349">
        <v>593</v>
      </c>
      <c r="E21" s="350">
        <v>1689.3</v>
      </c>
      <c r="F21" s="352">
        <v>1686.9</v>
      </c>
      <c r="G21" s="350">
        <v>3.1</v>
      </c>
      <c r="H21" s="351">
        <v>3.3</v>
      </c>
      <c r="I21" s="350">
        <v>2.5</v>
      </c>
      <c r="J21" s="352">
        <v>2.9</v>
      </c>
      <c r="K21" s="353">
        <f>G21/D21*1000</f>
        <v>5.227655986509275</v>
      </c>
      <c r="L21" s="354">
        <v>3.4090909090909087</v>
      </c>
      <c r="M21" s="355">
        <v>624.1</v>
      </c>
      <c r="N21" s="396">
        <v>634.6</v>
      </c>
      <c r="O21" s="355">
        <v>1.8</v>
      </c>
      <c r="P21" s="396">
        <v>1.8</v>
      </c>
    </row>
    <row r="22" spans="1:16" ht="15">
      <c r="A22" s="347" t="s">
        <v>81</v>
      </c>
      <c r="B22" s="348">
        <v>1015</v>
      </c>
      <c r="C22" s="349">
        <v>998</v>
      </c>
      <c r="D22" s="349">
        <v>998</v>
      </c>
      <c r="E22" s="350">
        <v>3354.7</v>
      </c>
      <c r="F22" s="352">
        <v>3174.7</v>
      </c>
      <c r="G22" s="350">
        <v>6.7</v>
      </c>
      <c r="H22" s="351">
        <v>7.7</v>
      </c>
      <c r="I22" s="350">
        <v>6.9</v>
      </c>
      <c r="J22" s="352">
        <v>7</v>
      </c>
      <c r="K22" s="353">
        <f t="shared" si="0"/>
        <v>6.713426853707415</v>
      </c>
      <c r="L22" s="354">
        <v>7.4324324324324325</v>
      </c>
      <c r="M22" s="355">
        <v>2732.7</v>
      </c>
      <c r="N22" s="396">
        <v>2676.6</v>
      </c>
      <c r="O22" s="355">
        <v>7.3</v>
      </c>
      <c r="P22" s="396">
        <v>7.6</v>
      </c>
    </row>
    <row r="23" spans="1:16" ht="15">
      <c r="A23" s="347" t="s">
        <v>82</v>
      </c>
      <c r="B23" s="348">
        <v>1942</v>
      </c>
      <c r="C23" s="349">
        <v>1877</v>
      </c>
      <c r="D23" s="349">
        <v>1877</v>
      </c>
      <c r="E23" s="350">
        <v>13262.1</v>
      </c>
      <c r="F23" s="352">
        <v>12704.8</v>
      </c>
      <c r="G23" s="350">
        <v>33.8</v>
      </c>
      <c r="H23" s="351">
        <v>36.9</v>
      </c>
      <c r="I23" s="350">
        <v>31.2</v>
      </c>
      <c r="J23" s="352">
        <v>33.5</v>
      </c>
      <c r="K23" s="353">
        <f>G23/D23*1000</f>
        <v>18.007458710708576</v>
      </c>
      <c r="L23" s="354">
        <v>18.778625954198475</v>
      </c>
      <c r="M23" s="355">
        <v>1013.7</v>
      </c>
      <c r="N23" s="396">
        <v>1084.7</v>
      </c>
      <c r="O23" s="355">
        <v>2.8</v>
      </c>
      <c r="P23" s="396">
        <v>2.7</v>
      </c>
    </row>
    <row r="24" spans="1:16" ht="15">
      <c r="A24" s="347" t="s">
        <v>45</v>
      </c>
      <c r="B24" s="348">
        <v>358</v>
      </c>
      <c r="C24" s="349">
        <v>445</v>
      </c>
      <c r="D24" s="349">
        <v>445</v>
      </c>
      <c r="E24" s="350">
        <v>906</v>
      </c>
      <c r="F24" s="352">
        <v>1055.6</v>
      </c>
      <c r="G24" s="350">
        <v>4.8</v>
      </c>
      <c r="H24" s="351">
        <v>3.9</v>
      </c>
      <c r="I24" s="350">
        <v>2.4</v>
      </c>
      <c r="J24" s="352">
        <v>2.3</v>
      </c>
      <c r="K24" s="353">
        <f t="shared" si="0"/>
        <v>10.786516853932584</v>
      </c>
      <c r="L24" s="354">
        <v>10.893854748603351</v>
      </c>
      <c r="M24" s="355">
        <v>952</v>
      </c>
      <c r="N24" s="396">
        <v>688</v>
      </c>
      <c r="O24" s="355">
        <v>2</v>
      </c>
      <c r="P24" s="396">
        <v>2</v>
      </c>
    </row>
    <row r="25" spans="1:16" ht="15">
      <c r="A25" s="347" t="s">
        <v>46</v>
      </c>
      <c r="B25" s="348">
        <v>1345</v>
      </c>
      <c r="C25" s="349">
        <v>1345</v>
      </c>
      <c r="D25" s="349">
        <v>1345</v>
      </c>
      <c r="E25" s="350">
        <v>6566.8</v>
      </c>
      <c r="F25" s="352">
        <v>3824</v>
      </c>
      <c r="G25" s="350">
        <v>18.3</v>
      </c>
      <c r="H25" s="351">
        <v>16.6</v>
      </c>
      <c r="I25" s="350">
        <v>16.9</v>
      </c>
      <c r="J25" s="352">
        <v>16</v>
      </c>
      <c r="K25" s="353">
        <f t="shared" si="0"/>
        <v>13.605947955390334</v>
      </c>
      <c r="L25" s="354">
        <v>12.406576980568014</v>
      </c>
      <c r="M25" s="346"/>
      <c r="N25" s="395"/>
      <c r="O25" s="355"/>
      <c r="P25" s="396"/>
    </row>
    <row r="26" spans="1:16" ht="15">
      <c r="A26" s="347" t="s">
        <v>83</v>
      </c>
      <c r="B26" s="348">
        <v>534</v>
      </c>
      <c r="C26" s="349">
        <v>537</v>
      </c>
      <c r="D26" s="349">
        <v>537</v>
      </c>
      <c r="E26" s="350">
        <v>1163.9</v>
      </c>
      <c r="F26" s="352">
        <v>1291.5</v>
      </c>
      <c r="G26" s="350">
        <v>4.8</v>
      </c>
      <c r="H26" s="351">
        <v>4.6</v>
      </c>
      <c r="I26" s="350">
        <v>4.4</v>
      </c>
      <c r="J26" s="352">
        <v>4.2</v>
      </c>
      <c r="K26" s="353">
        <f t="shared" si="0"/>
        <v>8.938547486033519</v>
      </c>
      <c r="L26" s="354">
        <v>8.56610800744879</v>
      </c>
      <c r="M26" s="355">
        <v>4391</v>
      </c>
      <c r="N26" s="396">
        <v>4137</v>
      </c>
      <c r="O26" s="355">
        <v>10</v>
      </c>
      <c r="P26" s="396">
        <v>10</v>
      </c>
    </row>
    <row r="27" spans="1:16" ht="15">
      <c r="A27" s="347" t="s">
        <v>48</v>
      </c>
      <c r="B27" s="348">
        <v>3822</v>
      </c>
      <c r="C27" s="349">
        <v>4090</v>
      </c>
      <c r="D27" s="349">
        <v>4090</v>
      </c>
      <c r="E27" s="350">
        <v>19887</v>
      </c>
      <c r="F27" s="352">
        <v>15953</v>
      </c>
      <c r="G27" s="350">
        <v>67.2</v>
      </c>
      <c r="H27" s="351">
        <v>46.4</v>
      </c>
      <c r="I27" s="350">
        <v>61</v>
      </c>
      <c r="J27" s="352">
        <v>45.2</v>
      </c>
      <c r="K27" s="353">
        <f>G27/D27*1000</f>
        <v>16.43031784841076</v>
      </c>
      <c r="L27" s="354">
        <v>11.7</v>
      </c>
      <c r="M27" s="355">
        <v>2494</v>
      </c>
      <c r="N27" s="396">
        <v>2292</v>
      </c>
      <c r="O27" s="355">
        <v>4</v>
      </c>
      <c r="P27" s="396">
        <v>6</v>
      </c>
    </row>
    <row r="28" spans="1:16" ht="0.75" customHeight="1" thickBot="1">
      <c r="A28" s="356" t="s">
        <v>68</v>
      </c>
      <c r="B28" s="357">
        <v>100</v>
      </c>
      <c r="C28" s="358">
        <v>100</v>
      </c>
      <c r="D28" s="358">
        <v>100</v>
      </c>
      <c r="E28" s="359">
        <v>68</v>
      </c>
      <c r="F28" s="360">
        <v>79.8</v>
      </c>
      <c r="G28" s="359">
        <v>0.7</v>
      </c>
      <c r="H28" s="360">
        <v>0.7</v>
      </c>
      <c r="I28" s="359">
        <v>2.4</v>
      </c>
      <c r="J28" s="361">
        <v>2.4</v>
      </c>
      <c r="K28" s="362">
        <f t="shared" si="0"/>
        <v>6.999999999999999</v>
      </c>
      <c r="L28" s="363">
        <v>6.999999999999999</v>
      </c>
      <c r="M28" s="364"/>
      <c r="N28" s="365"/>
      <c r="O28" s="366"/>
      <c r="P28" s="397"/>
    </row>
    <row r="29" spans="1:16" ht="15" thickBot="1">
      <c r="A29" s="367" t="s">
        <v>118</v>
      </c>
      <c r="B29" s="368">
        <f aca="true" t="shared" si="1" ref="B29:G29">SUM(B7:B28)</f>
        <v>22923</v>
      </c>
      <c r="C29" s="369">
        <f>SUM(C7:C28)</f>
        <v>22701</v>
      </c>
      <c r="D29" s="369">
        <f t="shared" si="1"/>
        <v>22701</v>
      </c>
      <c r="E29" s="370">
        <f t="shared" si="1"/>
        <v>96454.5</v>
      </c>
      <c r="F29" s="371">
        <f t="shared" si="1"/>
        <v>78877.2</v>
      </c>
      <c r="G29" s="370">
        <f t="shared" si="1"/>
        <v>268.8</v>
      </c>
      <c r="H29" s="371">
        <v>275.2</v>
      </c>
      <c r="I29" s="370">
        <f>SUM(I7:I28)</f>
        <v>247.9</v>
      </c>
      <c r="J29" s="372">
        <v>251.9</v>
      </c>
      <c r="K29" s="373">
        <f t="shared" si="0"/>
        <v>11.840888066604997</v>
      </c>
      <c r="L29" s="374">
        <v>11.1</v>
      </c>
      <c r="M29" s="370">
        <f>SUM(M7:M28)</f>
        <v>35358</v>
      </c>
      <c r="N29" s="371">
        <f>SUM(N7:N28)</f>
        <v>34889.299999999996</v>
      </c>
      <c r="O29" s="375">
        <f>SUM(O7:O28)</f>
        <v>88.2</v>
      </c>
      <c r="P29" s="371">
        <f>SUM(P7:P28)</f>
        <v>107.1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2017-12-19T06:33:02Z</cp:lastPrinted>
  <dcterms:created xsi:type="dcterms:W3CDTF">2017-08-13T06:13:14Z</dcterms:created>
  <dcterms:modified xsi:type="dcterms:W3CDTF">2017-12-20T06:48:07Z</dcterms:modified>
  <cp:category/>
  <cp:version/>
  <cp:contentType/>
  <cp:contentStatus/>
</cp:coreProperties>
</file>