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<sst xmlns="http://schemas.openxmlformats.org/spreadsheetml/2006/main" count="399" uniqueCount="159">
  <si>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</si>
  <si>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</si>
  <si>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</si>
  <si>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</si>
  <si>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</si>
  <si>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</si>
  <si>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</si>
  <si>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</si>
  <si>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</si>
  <si>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</si>
  <si>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</si>
  <si>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</si>
  <si>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</si>
  <si>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</si>
  <si>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</si>
  <si>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</si>
  <si>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</si>
  <si>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</si>
  <si>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</si>
  <si>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</si>
  <si>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</si>
  <si>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</si>
  <si>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</si>
  <si>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</si>
  <si>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</si>
  <si>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</si>
  <si>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</si>
  <si>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</si>
  <si>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</si>
  <si>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</si>
  <si>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</si>
  <si>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</si>
  <si>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</si>
  <si>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</si>
  <si>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</si>
  <si>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</si>
  <si>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</si>
  <si>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</si>
  <si>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</si>
  <si>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</si>
  <si>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</si>
  <si>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</si>
  <si>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</si>
  <si>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</si>
  <si>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</si>
  <si>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</si>
  <si>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</si>
  <si>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</si>
  <si>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</si>
  <si>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</si>
  <si>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</si>
  <si>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</si>
  <si>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</si>
  <si>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</si>
  <si>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</si>
  <si>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</si>
  <si>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</si>
  <si>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</si>
  <si>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</si>
  <si>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</si>
  <si>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</si>
  <si>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</si>
  <si>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</si>
  <si>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</si>
  <si>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</si>
  <si>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</si>
  <si>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</si>
  <si>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</si>
  <si>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</si>
  <si>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</si>
  <si>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</si>
  <si>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</si>
  <si>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</si>
  <si>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</si>
  <si>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</si>
  <si>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</si>
  <si>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</si>
  <si>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</si>
  <si>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</si>
  <si>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</si>
  <si>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</si>
  <si>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</si>
  <si>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</si>
  <si>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</si>
  <si>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</si>
  <si>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</si>
  <si>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</si>
  <si>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</si>
  <si>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</si>
  <si>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</si>
  <si>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</si>
  <si>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</si>
  <si>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</si>
  <si>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</si>
  <si>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</si>
  <si>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</si>
  <si>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</si>
  <si>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</si>
  <si>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</si>
  <si>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</si>
  <si>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</si>
  <si>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</si>
  <si>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</si>
  <si>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</si>
  <si>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</si>
  <si>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</si>
  <si>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</si>
  <si>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</si>
  <si>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</si>
  <si>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</si>
  <si>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</si>
  <si>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</si>
  <si>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</si>
  <si>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</si>
  <si>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</si>
  <si>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</si>
  <si>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</si>
  <si>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</si>
  <si>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</si>
  <si>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</si>
  <si>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</si>
  <si>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</si>
  <si>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Убрано за день, га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</si>
  <si>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</si>
  <si>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</si>
  <si>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</si>
  <si>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</si>
  <si>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</si>
  <si>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</si>
  <si>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</si>
  <si>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</si>
  <si>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</si>
  <si>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</si>
  <si>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</si>
  <si>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</si>
  <si>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</si>
  <si>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</si>
  <si>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</si>
  <si>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</si>
  <si>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</si>
  <si>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</si>
  <si>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</si>
  <si>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</si>
  <si>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</si>
  <si>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</si>
  <si>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</si>
  <si>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</si>
  <si>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</si>
  <si>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</si>
  <si>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</si>
  <si>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</si>
  <si>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</si>
  <si>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</si>
  <si>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</si>
  <si>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</si>
  <si>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</si>
  <si>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04.10</t>
  </si>
  <si>
    <t xml:space="preserve">Уборка сельскохозяйственных культур     05.10.2016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</si>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</sst>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3" fontId="19" fillId="0" borderId="3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vertical="center"/>
      <protection hidden="1"/>
    </xf>
    <xf numFmtId="0" fontId="19" fillId="0" borderId="35" xfId="54" applyFont="1" applyBorder="1" applyProtection="1">
      <alignment/>
      <protection locked="0"/>
    </xf>
    <xf numFmtId="3" fontId="19" fillId="0" borderId="36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38" xfId="59" applyNumberFormat="1" applyFont="1" applyFill="1" applyBorder="1" applyAlignment="1" applyProtection="1">
      <alignment horizontal="center"/>
      <protection hidden="1"/>
    </xf>
    <xf numFmtId="3" fontId="19" fillId="0" borderId="36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9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0" xfId="0" applyNumberFormat="1" applyFont="1" applyBorder="1" applyAlignment="1" applyProtection="1">
      <alignment horizontal="center"/>
      <protection hidden="1"/>
    </xf>
    <xf numFmtId="3" fontId="19" fillId="0" borderId="34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0" fillId="0" borderId="41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4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3" xfId="54" applyNumberFormat="1" applyFont="1" applyBorder="1" applyAlignment="1" applyProtection="1">
      <alignment horizontal="center" vertical="center"/>
      <protection/>
    </xf>
    <xf numFmtId="3" fontId="19" fillId="0" borderId="42" xfId="54" applyNumberFormat="1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172" fontId="19" fillId="0" borderId="35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5" xfId="0" applyNumberFormat="1" applyFont="1" applyBorder="1" applyAlignment="1">
      <alignment horizontal="center" vertical="center"/>
    </xf>
    <xf numFmtId="172" fontId="19" fillId="0" borderId="46" xfId="0" applyNumberFormat="1" applyFont="1" applyBorder="1" applyAlignment="1">
      <alignment horizontal="center"/>
    </xf>
    <xf numFmtId="0" fontId="19" fillId="0" borderId="46" xfId="0" applyFont="1" applyBorder="1" applyAlignment="1" applyProtection="1">
      <alignment horizontal="center"/>
      <protection locked="0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13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48" xfId="59" applyFont="1" applyFill="1" applyBorder="1" applyAlignment="1" applyProtection="1">
      <alignment vertical="top" wrapText="1"/>
      <protection hidden="1"/>
    </xf>
    <xf numFmtId="3" fontId="19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19" fillId="0" borderId="39" xfId="59" applyNumberFormat="1" applyFont="1" applyFill="1" applyBorder="1" applyAlignment="1" applyProtection="1">
      <alignment horizontal="center" vertical="top" wrapText="1"/>
      <protection hidden="1"/>
    </xf>
    <xf numFmtId="3" fontId="20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2" xfId="59" applyNumberFormat="1" applyFont="1" applyFill="1" applyBorder="1" applyAlignment="1" applyProtection="1">
      <alignment horizontal="center" vertical="center" wrapText="1"/>
      <protection hidden="1"/>
    </xf>
    <xf numFmtId="172" fontId="20" fillId="0" borderId="17" xfId="59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4" fillId="0" borderId="13" xfId="62" applyFont="1" applyFill="1" applyBorder="1" applyAlignment="1" applyProtection="1">
      <alignment vertical="center"/>
      <protection locked="0"/>
    </xf>
    <xf numFmtId="0" fontId="34" fillId="0" borderId="16" xfId="62" applyNumberFormat="1" applyFont="1" applyFill="1" applyBorder="1" applyAlignment="1" applyProtection="1">
      <alignment horizontal="center" vertical="center"/>
      <protection locked="0"/>
    </xf>
    <xf numFmtId="0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49" xfId="62" applyNumberFormat="1" applyFont="1" applyFill="1" applyBorder="1" applyAlignment="1" applyProtection="1">
      <alignment horizontal="center" vertical="center"/>
      <protection locked="0"/>
    </xf>
    <xf numFmtId="1" fontId="34" fillId="0" borderId="16" xfId="62" applyNumberFormat="1" applyFont="1" applyFill="1" applyBorder="1" applyAlignment="1" applyProtection="1">
      <alignment horizontal="center" vertical="center"/>
      <protection locked="0"/>
    </xf>
    <xf numFmtId="1" fontId="34" fillId="0" borderId="1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9" xfId="0" applyFont="1" applyBorder="1" applyAlignment="1">
      <alignment/>
    </xf>
    <xf numFmtId="0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4" fillId="0" borderId="16" xfId="62" applyFont="1" applyFill="1" applyBorder="1" applyAlignment="1" applyProtection="1">
      <alignment horizontal="center" vertical="center"/>
      <protection locked="0"/>
    </xf>
    <xf numFmtId="0" fontId="34" fillId="0" borderId="15" xfId="62" applyFont="1" applyFill="1" applyBorder="1" applyAlignment="1" applyProtection="1">
      <alignment horizontal="center" vertical="center"/>
      <protection locked="0"/>
    </xf>
    <xf numFmtId="0" fontId="34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2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4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72" fontId="25" fillId="0" borderId="53" xfId="0" applyNumberFormat="1" applyFont="1" applyBorder="1" applyAlignment="1">
      <alignment horizontal="center" vertical="center"/>
    </xf>
    <xf numFmtId="0" fontId="19" fillId="0" borderId="18" xfId="59" applyFont="1" applyFill="1" applyBorder="1" applyProtection="1">
      <alignment/>
      <protection locked="0"/>
    </xf>
    <xf numFmtId="0" fontId="19" fillId="0" borderId="18" xfId="59" applyFont="1" applyFill="1" applyBorder="1" applyProtection="1">
      <alignment/>
      <protection locked="0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54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56" xfId="60" applyFont="1" applyBorder="1" applyAlignment="1" applyProtection="1">
      <alignment horizontal="center" vertical="center"/>
      <protection locked="0"/>
    </xf>
    <xf numFmtId="0" fontId="37" fillId="24" borderId="57" xfId="56" applyFont="1" applyFill="1" applyBorder="1" applyAlignment="1">
      <alignment vertical="top" wrapText="1"/>
      <protection/>
    </xf>
    <xf numFmtId="1" fontId="36" fillId="24" borderId="58" xfId="56" applyNumberFormat="1" applyFont="1" applyFill="1" applyBorder="1" applyAlignment="1">
      <alignment horizontal="center"/>
      <protection/>
    </xf>
    <xf numFmtId="172" fontId="36" fillId="24" borderId="58" xfId="56" applyNumberFormat="1" applyFont="1" applyFill="1" applyBorder="1" applyAlignment="1">
      <alignment horizontal="center"/>
      <protection/>
    </xf>
    <xf numFmtId="172" fontId="36" fillId="25" borderId="58" xfId="55" applyNumberFormat="1" applyFont="1" applyFill="1" applyBorder="1" applyAlignment="1">
      <alignment horizontal="center"/>
      <protection/>
    </xf>
    <xf numFmtId="172" fontId="36" fillId="24" borderId="58" xfId="57" applyNumberFormat="1" applyFont="1" applyFill="1" applyBorder="1" applyAlignment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 vertical="center"/>
      <protection locked="0"/>
    </xf>
    <xf numFmtId="172" fontId="36" fillId="25" borderId="58" xfId="60" applyNumberFormat="1" applyFont="1" applyFill="1" applyBorder="1" applyAlignment="1" applyProtection="1">
      <alignment horizontal="center" vertical="center"/>
      <protection locked="0"/>
    </xf>
    <xf numFmtId="172" fontId="36" fillId="24" borderId="58" xfId="60" applyNumberFormat="1" applyFont="1" applyFill="1" applyBorder="1" applyAlignment="1" applyProtection="1">
      <alignment horizontal="center"/>
      <protection/>
    </xf>
    <xf numFmtId="172" fontId="36" fillId="24" borderId="58" xfId="60" applyNumberFormat="1" applyFont="1" applyFill="1" applyBorder="1" applyAlignment="1" applyProtection="1">
      <alignment horizontal="center"/>
      <protection locked="0"/>
    </xf>
    <xf numFmtId="172" fontId="36" fillId="24" borderId="59" xfId="60" applyNumberFormat="1" applyFont="1" applyFill="1" applyBorder="1" applyAlignment="1" applyProtection="1">
      <alignment horizontal="center"/>
      <protection locked="0"/>
    </xf>
    <xf numFmtId="0" fontId="37" fillId="0" borderId="18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72" fontId="36" fillId="24" borderId="10" xfId="56" applyNumberFormat="1" applyFont="1" applyFill="1" applyBorder="1" applyAlignment="1">
      <alignment horizontal="center"/>
      <protection/>
    </xf>
    <xf numFmtId="172" fontId="36" fillId="25" borderId="10" xfId="55" applyNumberFormat="1" applyFont="1" applyFill="1" applyBorder="1" applyAlignment="1">
      <alignment horizontal="center"/>
      <protection/>
    </xf>
    <xf numFmtId="172" fontId="36" fillId="24" borderId="10" xfId="57" applyNumberFormat="1" applyFont="1" applyFill="1" applyBorder="1" applyAlignment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 vertical="center"/>
      <protection locked="0"/>
    </xf>
    <xf numFmtId="172" fontId="36" fillId="25" borderId="10" xfId="60" applyNumberFormat="1" applyFont="1" applyFill="1" applyBorder="1" applyAlignment="1" applyProtection="1">
      <alignment horizontal="center" vertical="center"/>
      <protection locked="0"/>
    </xf>
    <xf numFmtId="172" fontId="36" fillId="24" borderId="10" xfId="60" applyNumberFormat="1" applyFont="1" applyFill="1" applyBorder="1" applyAlignment="1" applyProtection="1">
      <alignment horizontal="center"/>
      <protection/>
    </xf>
    <xf numFmtId="172" fontId="36" fillId="24" borderId="10" xfId="60" applyNumberFormat="1" applyFont="1" applyFill="1" applyBorder="1" applyAlignment="1" applyProtection="1">
      <alignment horizontal="center"/>
      <protection locked="0"/>
    </xf>
    <xf numFmtId="172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9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72" fontId="36" fillId="24" borderId="12" xfId="56" applyNumberFormat="1" applyFont="1" applyFill="1" applyBorder="1" applyAlignment="1">
      <alignment horizontal="center"/>
      <protection/>
    </xf>
    <xf numFmtId="172" fontId="36" fillId="25" borderId="12" xfId="55" applyNumberFormat="1" applyFont="1" applyFill="1" applyBorder="1" applyAlignment="1">
      <alignment horizontal="center"/>
      <protection/>
    </xf>
    <xf numFmtId="172" fontId="36" fillId="24" borderId="12" xfId="57" applyNumberFormat="1" applyFont="1" applyFill="1" applyBorder="1" applyAlignment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 vertical="center"/>
      <protection locked="0"/>
    </xf>
    <xf numFmtId="172" fontId="36" fillId="25" borderId="12" xfId="60" applyNumberFormat="1" applyFont="1" applyFill="1" applyBorder="1" applyAlignment="1" applyProtection="1">
      <alignment horizontal="center" vertical="center"/>
      <protection locked="0"/>
    </xf>
    <xf numFmtId="172" fontId="36" fillId="24" borderId="12" xfId="60" applyNumberFormat="1" applyFont="1" applyFill="1" applyBorder="1" applyAlignment="1" applyProtection="1">
      <alignment horizontal="center"/>
      <protection/>
    </xf>
    <xf numFmtId="172" fontId="36" fillId="24" borderId="12" xfId="60" applyNumberFormat="1" applyFont="1" applyFill="1" applyBorder="1" applyAlignment="1" applyProtection="1">
      <alignment horizontal="center"/>
      <protection locked="0"/>
    </xf>
    <xf numFmtId="172" fontId="36" fillId="24" borderId="56" xfId="60" applyNumberFormat="1" applyFont="1" applyFill="1" applyBorder="1" applyAlignment="1" applyProtection="1">
      <alignment horizontal="center"/>
      <protection locked="0"/>
    </xf>
    <xf numFmtId="0" fontId="38" fillId="0" borderId="60" xfId="56" applyFont="1" applyFill="1" applyBorder="1" applyAlignment="1">
      <alignment horizontal="center" vertical="top" wrapText="1"/>
      <protection/>
    </xf>
    <xf numFmtId="1" fontId="35" fillId="0" borderId="61" xfId="56" applyNumberFormat="1" applyFont="1" applyBorder="1" applyAlignment="1">
      <alignment horizontal="center"/>
      <protection/>
    </xf>
    <xf numFmtId="1" fontId="35" fillId="0" borderId="62" xfId="56" applyNumberFormat="1" applyFont="1" applyBorder="1" applyAlignment="1">
      <alignment horizontal="center"/>
      <protection/>
    </xf>
    <xf numFmtId="172" fontId="35" fillId="24" borderId="63" xfId="56" applyNumberFormat="1" applyFont="1" applyFill="1" applyBorder="1" applyAlignment="1">
      <alignment horizontal="center"/>
      <protection/>
    </xf>
    <xf numFmtId="172" fontId="35" fillId="25" borderId="23" xfId="55" applyNumberFormat="1" applyFont="1" applyFill="1" applyBorder="1" applyAlignment="1">
      <alignment horizontal="center"/>
      <protection/>
    </xf>
    <xf numFmtId="172" fontId="35" fillId="0" borderId="64" xfId="56" applyNumberFormat="1" applyFont="1" applyBorder="1" applyAlignment="1">
      <alignment horizontal="center"/>
      <protection/>
    </xf>
    <xf numFmtId="172" fontId="35" fillId="0" borderId="55" xfId="56" applyNumberFormat="1" applyFont="1" applyBorder="1" applyAlignment="1">
      <alignment horizontal="center"/>
      <protection/>
    </xf>
    <xf numFmtId="172" fontId="35" fillId="0" borderId="63" xfId="56" applyNumberFormat="1" applyFont="1" applyBorder="1" applyAlignment="1">
      <alignment horizontal="center"/>
      <protection/>
    </xf>
    <xf numFmtId="172" fontId="35" fillId="24" borderId="63" xfId="60" applyNumberFormat="1" applyFont="1" applyFill="1" applyBorder="1" applyAlignment="1" applyProtection="1">
      <alignment horizontal="center" vertical="center"/>
      <protection locked="0"/>
    </xf>
    <xf numFmtId="172" fontId="35" fillId="0" borderId="62" xfId="56" applyNumberFormat="1" applyFont="1" applyBorder="1" applyAlignment="1">
      <alignment horizontal="center"/>
      <protection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Font="1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Font="1" applyBorder="1" applyAlignment="1">
      <alignment horizontal="center"/>
    </xf>
    <xf numFmtId="0" fontId="20" fillId="0" borderId="6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6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6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67" xfId="60" applyFont="1" applyFill="1" applyBorder="1" applyAlignment="1" applyProtection="1">
      <alignment horizontal="center" vertical="center" wrapText="1"/>
      <protection locked="0"/>
    </xf>
    <xf numFmtId="0" fontId="35" fillId="0" borderId="18" xfId="60" applyFont="1" applyFill="1" applyBorder="1" applyAlignment="1" applyProtection="1">
      <alignment horizontal="center" vertical="center" wrapText="1"/>
      <protection locked="0"/>
    </xf>
    <xf numFmtId="0" fontId="35" fillId="0" borderId="19" xfId="60" applyFont="1" applyFill="1" applyBorder="1" applyAlignment="1" applyProtection="1">
      <alignment horizontal="center" vertical="center" wrapText="1"/>
      <protection locked="0"/>
    </xf>
    <xf numFmtId="0" fontId="35" fillId="0" borderId="68" xfId="60" applyFont="1" applyBorder="1" applyAlignment="1" applyProtection="1">
      <alignment horizontal="center"/>
      <protection locked="0"/>
    </xf>
    <xf numFmtId="0" fontId="35" fillId="0" borderId="68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68" xfId="61" applyFont="1" applyBorder="1" applyAlignment="1" applyProtection="1">
      <alignment horizontal="left" vertical="center"/>
      <protection locked="0"/>
    </xf>
    <xf numFmtId="0" fontId="35" fillId="0" borderId="69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V29" sqref="AV29"/>
    </sheetView>
  </sheetViews>
  <sheetFormatPr defaultColWidth="9.125" defaultRowHeight="12.75"/>
  <cols>
    <col min="1" max="1" width="30.125" style="237" customWidth="1"/>
    <col min="2" max="2" width="10.00390625" style="237" customWidth="1"/>
    <col min="3" max="3" width="10.25390625" style="237" customWidth="1"/>
    <col min="4" max="4" width="10.125" style="237" customWidth="1"/>
    <col min="5" max="5" width="9.875" style="237" customWidth="1"/>
    <col min="6" max="6" width="10.00390625" style="237" customWidth="1"/>
    <col min="7" max="7" width="8.625" style="237" customWidth="1"/>
    <col min="8" max="8" width="9.875" style="237" hidden="1" customWidth="1"/>
    <col min="9" max="9" width="7.875" style="237" hidden="1" customWidth="1"/>
    <col min="10" max="10" width="6.125" style="237" hidden="1" customWidth="1"/>
    <col min="11" max="11" width="7.875" style="237" hidden="1" customWidth="1"/>
    <col min="12" max="12" width="6.875" style="237" hidden="1" customWidth="1"/>
    <col min="13" max="13" width="9.875" style="237" hidden="1" customWidth="1"/>
    <col min="14" max="14" width="6.875" style="237" hidden="1" customWidth="1"/>
    <col min="15" max="15" width="6.125" style="237" hidden="1" customWidth="1"/>
    <col min="16" max="17" width="6.875" style="237" hidden="1" customWidth="1"/>
    <col min="18" max="18" width="9.875" style="237" hidden="1" customWidth="1"/>
    <col min="19" max="19" width="6.875" style="237" hidden="1" customWidth="1"/>
    <col min="20" max="20" width="6.125" style="237" hidden="1" customWidth="1"/>
    <col min="21" max="22" width="6.875" style="237" hidden="1" customWidth="1"/>
    <col min="23" max="23" width="9.875" style="237" hidden="1" customWidth="1"/>
    <col min="24" max="25" width="6.875" style="237" hidden="1" customWidth="1"/>
    <col min="26" max="26" width="6.125" style="237" hidden="1" customWidth="1"/>
    <col min="27" max="28" width="6.875" style="237" hidden="1" customWidth="1"/>
    <col min="29" max="29" width="0.12890625" style="237" hidden="1" customWidth="1"/>
    <col min="30" max="30" width="7.875" style="237" hidden="1" customWidth="1"/>
    <col min="31" max="31" width="6.125" style="237" hidden="1" customWidth="1"/>
    <col min="32" max="32" width="7.875" style="237" hidden="1" customWidth="1"/>
    <col min="33" max="33" width="6.875" style="237" hidden="1" customWidth="1"/>
    <col min="34" max="34" width="9.875" style="237" hidden="1" customWidth="1"/>
    <col min="35" max="35" width="6.875" style="237" hidden="1" customWidth="1"/>
    <col min="36" max="36" width="6.125" style="237" hidden="1" customWidth="1"/>
    <col min="37" max="37" width="10.125" style="237" hidden="1" customWidth="1"/>
    <col min="38" max="38" width="6.875" style="237" hidden="1" customWidth="1"/>
    <col min="39" max="39" width="9.875" style="237" hidden="1" customWidth="1"/>
    <col min="40" max="40" width="6.875" style="237" hidden="1" customWidth="1"/>
    <col min="41" max="41" width="6.125" style="237" hidden="1" customWidth="1"/>
    <col min="42" max="43" width="6.875" style="237" hidden="1" customWidth="1"/>
    <col min="44" max="44" width="10.125" style="237" customWidth="1"/>
    <col min="45" max="45" width="9.625" style="237" customWidth="1"/>
    <col min="46" max="46" width="10.25390625" style="237" customWidth="1"/>
    <col min="47" max="47" width="10.00390625" style="237" customWidth="1"/>
    <col min="48" max="48" width="9.625" style="237" customWidth="1"/>
    <col min="49" max="49" width="12.625" style="237" hidden="1" customWidth="1"/>
    <col min="50" max="50" width="10.125" style="237" hidden="1" customWidth="1"/>
    <col min="51" max="51" width="10.625" style="237" hidden="1" customWidth="1"/>
    <col min="52" max="52" width="11.00390625" style="237" hidden="1" customWidth="1"/>
    <col min="53" max="53" width="9.875" style="237" hidden="1" customWidth="1"/>
    <col min="54" max="54" width="13.375" style="237" customWidth="1"/>
    <col min="55" max="55" width="11.25390625" style="237" customWidth="1"/>
    <col min="56" max="56" width="10.125" style="237" customWidth="1"/>
    <col min="57" max="57" width="10.625" style="237" customWidth="1"/>
    <col min="58" max="58" width="9.375" style="237" customWidth="1"/>
    <col min="59" max="59" width="10.75390625" style="237" hidden="1" customWidth="1"/>
    <col min="60" max="60" width="11.625" style="237" hidden="1" customWidth="1"/>
    <col min="61" max="61" width="11.375" style="237" hidden="1" customWidth="1"/>
    <col min="62" max="62" width="11.125" style="237" hidden="1" customWidth="1"/>
    <col min="63" max="63" width="10.25390625" style="237" hidden="1" customWidth="1"/>
    <col min="64" max="64" width="11.625" style="237" customWidth="1"/>
    <col min="65" max="65" width="11.375" style="237" customWidth="1"/>
    <col min="66" max="66" width="9.75390625" style="237" customWidth="1"/>
    <col min="67" max="68" width="10.75390625" style="237" customWidth="1"/>
    <col min="69" max="69" width="9.875" style="237" hidden="1" customWidth="1"/>
    <col min="70" max="70" width="6.875" style="237" hidden="1" customWidth="1"/>
    <col min="71" max="71" width="6.125" style="237" hidden="1" customWidth="1"/>
    <col min="72" max="72" width="0.12890625" style="237" customWidth="1"/>
    <col min="73" max="73" width="6.875" style="237" hidden="1" customWidth="1"/>
    <col min="74" max="16384" width="9.125" style="237" customWidth="1"/>
  </cols>
  <sheetData>
    <row r="1" spans="1:73" ht="15.75">
      <c r="A1" s="4"/>
      <c r="B1" s="5"/>
      <c r="C1" s="381" t="s">
        <v>157</v>
      </c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241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8" t="s">
        <v>17</v>
      </c>
      <c r="B4" s="374" t="s">
        <v>31</v>
      </c>
      <c r="C4" s="375" t="s">
        <v>32</v>
      </c>
      <c r="D4" s="376"/>
      <c r="E4" s="376"/>
      <c r="F4" s="376"/>
      <c r="G4" s="377"/>
      <c r="H4" s="375" t="s">
        <v>25</v>
      </c>
      <c r="I4" s="376"/>
      <c r="J4" s="376"/>
      <c r="K4" s="376"/>
      <c r="L4" s="377"/>
      <c r="M4" s="375" t="s">
        <v>26</v>
      </c>
      <c r="N4" s="376"/>
      <c r="O4" s="376"/>
      <c r="P4" s="376"/>
      <c r="Q4" s="377"/>
      <c r="R4" s="375" t="s">
        <v>42</v>
      </c>
      <c r="S4" s="384"/>
      <c r="T4" s="384"/>
      <c r="U4" s="384"/>
      <c r="V4" s="385"/>
      <c r="W4" s="375" t="s">
        <v>33</v>
      </c>
      <c r="X4" s="376"/>
      <c r="Y4" s="376"/>
      <c r="Z4" s="376"/>
      <c r="AA4" s="376"/>
      <c r="AB4" s="377"/>
      <c r="AC4" s="375" t="s">
        <v>34</v>
      </c>
      <c r="AD4" s="376"/>
      <c r="AE4" s="376"/>
      <c r="AF4" s="376"/>
      <c r="AG4" s="377"/>
      <c r="AH4" s="375" t="s">
        <v>35</v>
      </c>
      <c r="AI4" s="376"/>
      <c r="AJ4" s="376"/>
      <c r="AK4" s="376"/>
      <c r="AL4" s="377"/>
      <c r="AM4" s="375" t="s">
        <v>36</v>
      </c>
      <c r="AN4" s="376"/>
      <c r="AO4" s="376"/>
      <c r="AP4" s="376"/>
      <c r="AQ4" s="377"/>
      <c r="AR4" s="375" t="s">
        <v>37</v>
      </c>
      <c r="AS4" s="376"/>
      <c r="AT4" s="376"/>
      <c r="AU4" s="376"/>
      <c r="AV4" s="377"/>
      <c r="AW4" s="375" t="s">
        <v>38</v>
      </c>
      <c r="AX4" s="376"/>
      <c r="AY4" s="376"/>
      <c r="AZ4" s="376"/>
      <c r="BA4" s="377"/>
      <c r="BB4" s="375" t="s">
        <v>39</v>
      </c>
      <c r="BC4" s="376"/>
      <c r="BD4" s="376"/>
      <c r="BE4" s="376"/>
      <c r="BF4" s="377"/>
      <c r="BG4" s="375" t="s">
        <v>40</v>
      </c>
      <c r="BH4" s="376"/>
      <c r="BI4" s="376"/>
      <c r="BJ4" s="376"/>
      <c r="BK4" s="377"/>
      <c r="BL4" s="375" t="s">
        <v>41</v>
      </c>
      <c r="BM4" s="376"/>
      <c r="BN4" s="376"/>
      <c r="BO4" s="376"/>
      <c r="BP4" s="377"/>
      <c r="BQ4" s="386" t="s">
        <v>27</v>
      </c>
      <c r="BR4" s="387"/>
      <c r="BS4" s="387"/>
      <c r="BT4" s="387"/>
      <c r="BU4" s="388"/>
    </row>
    <row r="5" spans="1:73" ht="81.75" customHeight="1">
      <c r="A5" s="373"/>
      <c r="B5" s="379"/>
      <c r="C5" s="152" t="s">
        <v>43</v>
      </c>
      <c r="D5" s="153" t="s">
        <v>28</v>
      </c>
      <c r="E5" s="153" t="s">
        <v>14</v>
      </c>
      <c r="F5" s="153" t="s">
        <v>29</v>
      </c>
      <c r="G5" s="154" t="s">
        <v>30</v>
      </c>
      <c r="H5" s="152" t="s">
        <v>44</v>
      </c>
      <c r="I5" s="153" t="s">
        <v>28</v>
      </c>
      <c r="J5" s="153" t="s">
        <v>14</v>
      </c>
      <c r="K5" s="153" t="s">
        <v>29</v>
      </c>
      <c r="L5" s="154" t="s">
        <v>30</v>
      </c>
      <c r="M5" s="152" t="s">
        <v>45</v>
      </c>
      <c r="N5" s="153" t="s">
        <v>28</v>
      </c>
      <c r="O5" s="153" t="s">
        <v>14</v>
      </c>
      <c r="P5" s="153" t="s">
        <v>29</v>
      </c>
      <c r="Q5" s="154" t="s">
        <v>30</v>
      </c>
      <c r="R5" s="152" t="s">
        <v>44</v>
      </c>
      <c r="S5" s="153" t="s">
        <v>28</v>
      </c>
      <c r="T5" s="153" t="s">
        <v>14</v>
      </c>
      <c r="U5" s="153" t="s">
        <v>29</v>
      </c>
      <c r="V5" s="154" t="s">
        <v>30</v>
      </c>
      <c r="W5" s="152" t="s">
        <v>46</v>
      </c>
      <c r="X5" s="153" t="s">
        <v>47</v>
      </c>
      <c r="Y5" s="153" t="s">
        <v>28</v>
      </c>
      <c r="Z5" s="153" t="s">
        <v>14</v>
      </c>
      <c r="AA5" s="153" t="s">
        <v>29</v>
      </c>
      <c r="AB5" s="154" t="s">
        <v>30</v>
      </c>
      <c r="AC5" s="152" t="s">
        <v>48</v>
      </c>
      <c r="AD5" s="153" t="s">
        <v>28</v>
      </c>
      <c r="AE5" s="153" t="s">
        <v>14</v>
      </c>
      <c r="AF5" s="153" t="s">
        <v>29</v>
      </c>
      <c r="AG5" s="154" t="s">
        <v>30</v>
      </c>
      <c r="AH5" s="152" t="s">
        <v>49</v>
      </c>
      <c r="AI5" s="153" t="s">
        <v>28</v>
      </c>
      <c r="AJ5" s="153" t="s">
        <v>14</v>
      </c>
      <c r="AK5" s="153" t="s">
        <v>29</v>
      </c>
      <c r="AL5" s="154" t="s">
        <v>30</v>
      </c>
      <c r="AM5" s="152" t="s">
        <v>50</v>
      </c>
      <c r="AN5" s="153" t="s">
        <v>28</v>
      </c>
      <c r="AO5" s="153" t="s">
        <v>14</v>
      </c>
      <c r="AP5" s="153" t="s">
        <v>29</v>
      </c>
      <c r="AQ5" s="154" t="s">
        <v>30</v>
      </c>
      <c r="AR5" s="152" t="s">
        <v>50</v>
      </c>
      <c r="AS5" s="153" t="s">
        <v>28</v>
      </c>
      <c r="AT5" s="153" t="s">
        <v>14</v>
      </c>
      <c r="AU5" s="153" t="s">
        <v>29</v>
      </c>
      <c r="AV5" s="154" t="s">
        <v>30</v>
      </c>
      <c r="AW5" s="152" t="s">
        <v>50</v>
      </c>
      <c r="AX5" s="153" t="s">
        <v>28</v>
      </c>
      <c r="AY5" s="153" t="s">
        <v>14</v>
      </c>
      <c r="AZ5" s="153" t="s">
        <v>29</v>
      </c>
      <c r="BA5" s="154" t="s">
        <v>30</v>
      </c>
      <c r="BB5" s="152" t="s">
        <v>49</v>
      </c>
      <c r="BC5" s="153" t="s">
        <v>28</v>
      </c>
      <c r="BD5" s="153" t="s">
        <v>14</v>
      </c>
      <c r="BE5" s="153" t="s">
        <v>29</v>
      </c>
      <c r="BF5" s="154" t="s">
        <v>30</v>
      </c>
      <c r="BG5" s="152" t="s">
        <v>51</v>
      </c>
      <c r="BH5" s="153" t="s">
        <v>28</v>
      </c>
      <c r="BI5" s="153" t="s">
        <v>14</v>
      </c>
      <c r="BJ5" s="153" t="s">
        <v>29</v>
      </c>
      <c r="BK5" s="154" t="s">
        <v>30</v>
      </c>
      <c r="BL5" s="152" t="s">
        <v>51</v>
      </c>
      <c r="BM5" s="153" t="s">
        <v>28</v>
      </c>
      <c r="BN5" s="153" t="s">
        <v>14</v>
      </c>
      <c r="BO5" s="153" t="s">
        <v>29</v>
      </c>
      <c r="BP5" s="154" t="s">
        <v>30</v>
      </c>
      <c r="BQ5" s="152" t="s">
        <v>52</v>
      </c>
      <c r="BR5" s="153" t="s">
        <v>28</v>
      </c>
      <c r="BS5" s="153" t="s">
        <v>14</v>
      </c>
      <c r="BT5" s="153" t="s">
        <v>29</v>
      </c>
      <c r="BU5" s="154" t="s">
        <v>30</v>
      </c>
    </row>
    <row r="6" spans="1:73" ht="18.75" customHeight="1">
      <c r="A6" s="13" t="s">
        <v>0</v>
      </c>
      <c r="B6" s="63"/>
      <c r="C6" s="155"/>
      <c r="D6" s="156"/>
      <c r="E6" s="156"/>
      <c r="F6" s="156"/>
      <c r="G6" s="157"/>
      <c r="H6" s="155"/>
      <c r="I6" s="156"/>
      <c r="J6" s="66"/>
      <c r="K6" s="156"/>
      <c r="L6" s="157"/>
      <c r="M6" s="158"/>
      <c r="N6" s="91"/>
      <c r="O6" s="114"/>
      <c r="P6" s="91"/>
      <c r="Q6" s="157"/>
      <c r="R6" s="159"/>
      <c r="S6" s="160"/>
      <c r="T6" s="161"/>
      <c r="U6" s="161"/>
      <c r="V6" s="162"/>
      <c r="W6" s="155"/>
      <c r="X6" s="156"/>
      <c r="Y6" s="156"/>
      <c r="Z6" s="156"/>
      <c r="AA6" s="156"/>
      <c r="AB6" s="157"/>
      <c r="AC6" s="17"/>
      <c r="AD6" s="156"/>
      <c r="AE6" s="156"/>
      <c r="AF6" s="156"/>
      <c r="AG6" s="157"/>
      <c r="AH6" s="17"/>
      <c r="AI6" s="156"/>
      <c r="AJ6" s="156"/>
      <c r="AK6" s="156"/>
      <c r="AL6" s="157"/>
      <c r="AM6" s="17"/>
      <c r="AN6" s="156"/>
      <c r="AO6" s="156"/>
      <c r="AP6" s="156"/>
      <c r="AQ6" s="157"/>
      <c r="AR6" s="17"/>
      <c r="AS6" s="156"/>
      <c r="AT6" s="156"/>
      <c r="AU6" s="217"/>
      <c r="AV6" s="157"/>
      <c r="AW6" s="155"/>
      <c r="AX6" s="156"/>
      <c r="AY6" s="156"/>
      <c r="AZ6" s="156"/>
      <c r="BA6" s="157"/>
      <c r="BB6" s="155"/>
      <c r="BC6" s="156"/>
      <c r="BD6" s="156"/>
      <c r="BE6" s="156"/>
      <c r="BF6" s="157"/>
      <c r="BG6" s="155"/>
      <c r="BH6" s="156"/>
      <c r="BI6" s="156"/>
      <c r="BJ6" s="156"/>
      <c r="BK6" s="157"/>
      <c r="BL6" s="155"/>
      <c r="BM6" s="156"/>
      <c r="BN6" s="114"/>
      <c r="BO6" s="156"/>
      <c r="BP6" s="157"/>
      <c r="BQ6" s="163"/>
      <c r="BR6" s="164"/>
      <c r="BS6" s="66"/>
      <c r="BT6" s="164"/>
      <c r="BU6" s="165"/>
    </row>
    <row r="7" spans="1:73" s="236" customFormat="1" ht="17.25" customHeight="1">
      <c r="A7" s="13" t="s">
        <v>18</v>
      </c>
      <c r="B7" s="63"/>
      <c r="C7" s="84">
        <f>SUM(H7+M7+R7+W7+AC7+AH7+AM7+AR7+AW7+BB7+BG7+BL7)</f>
        <v>7226</v>
      </c>
      <c r="D7" s="85">
        <f aca="true" t="shared" si="0" ref="D7:D14">I7+N7+S7+Y7+AD7+AI7+AN7+AS7+AX7+BC7+BH7+BM7</f>
        <v>7226</v>
      </c>
      <c r="E7" s="86">
        <f aca="true" t="shared" si="1" ref="E7:E14">D7/C7*100</f>
        <v>100</v>
      </c>
      <c r="F7" s="85">
        <f aca="true" t="shared" si="2" ref="F7:F14">K7+P7+U7+AA7+AF7+AK7+AP7+AU7+AZ7+BE7+BJ7+BO7</f>
        <v>14546</v>
      </c>
      <c r="G7" s="87">
        <f aca="true" t="shared" si="3" ref="G7:G14">F7/D7*10</f>
        <v>20.13008580127318</v>
      </c>
      <c r="H7" s="88">
        <v>3610</v>
      </c>
      <c r="I7" s="89">
        <v>3610</v>
      </c>
      <c r="J7" s="66">
        <f aca="true" t="shared" si="4" ref="J7:J14">I7/H7*100</f>
        <v>100</v>
      </c>
      <c r="K7" s="89">
        <v>8130</v>
      </c>
      <c r="L7" s="90">
        <f aca="true" t="shared" si="5" ref="L7:L14">K7/I7*10</f>
        <v>22.520775623268698</v>
      </c>
      <c r="M7" s="21">
        <v>546</v>
      </c>
      <c r="N7" s="91">
        <v>546</v>
      </c>
      <c r="O7" s="66">
        <f aca="true" t="shared" si="6" ref="O7:O14">N7/M7*100</f>
        <v>100</v>
      </c>
      <c r="P7" s="91">
        <v>1114</v>
      </c>
      <c r="Q7" s="90">
        <f aca="true" t="shared" si="7" ref="Q7:Q14">P7/N7*10</f>
        <v>20.4029304029304</v>
      </c>
      <c r="R7" s="92"/>
      <c r="S7" s="93"/>
      <c r="T7" s="94"/>
      <c r="U7" s="95"/>
      <c r="V7" s="96"/>
      <c r="W7" s="17">
        <v>10</v>
      </c>
      <c r="X7" s="22"/>
      <c r="Y7" s="22">
        <v>10</v>
      </c>
      <c r="Z7" s="66">
        <f>Y7/W7*100</f>
        <v>100</v>
      </c>
      <c r="AA7" s="97">
        <v>10</v>
      </c>
      <c r="AB7" s="87">
        <f>AA7/Y7*10</f>
        <v>10</v>
      </c>
      <c r="AC7" s="17">
        <v>85</v>
      </c>
      <c r="AD7" s="98">
        <v>85</v>
      </c>
      <c r="AE7" s="99">
        <f>AD7/AC7*100</f>
        <v>100</v>
      </c>
      <c r="AF7" s="98">
        <v>141</v>
      </c>
      <c r="AG7" s="90">
        <f>AF7/AD7*10</f>
        <v>16.58823529411765</v>
      </c>
      <c r="AH7" s="17">
        <v>980</v>
      </c>
      <c r="AI7" s="97">
        <v>980</v>
      </c>
      <c r="AJ7" s="100">
        <f aca="true" t="shared" si="8" ref="AJ7:AJ14">AI7/AH7*100</f>
        <v>100</v>
      </c>
      <c r="AK7" s="97">
        <v>1770</v>
      </c>
      <c r="AL7" s="87">
        <f aca="true" t="shared" si="9" ref="AL7:AL14">AK7/AI7*10</f>
        <v>18.06122448979592</v>
      </c>
      <c r="AM7" s="17">
        <v>1715</v>
      </c>
      <c r="AN7" s="98">
        <v>1715</v>
      </c>
      <c r="AO7" s="101">
        <f>AN7/AM7*100</f>
        <v>100</v>
      </c>
      <c r="AP7" s="98">
        <v>2994</v>
      </c>
      <c r="AQ7" s="87">
        <f>AP7/AN7*10</f>
        <v>17.457725947521865</v>
      </c>
      <c r="AR7" s="17"/>
      <c r="AS7" s="98"/>
      <c r="AT7" s="102"/>
      <c r="AU7" s="98"/>
      <c r="AV7" s="104"/>
      <c r="AW7" s="103"/>
      <c r="AX7" s="102"/>
      <c r="AY7" s="102"/>
      <c r="AZ7" s="102"/>
      <c r="BA7" s="104"/>
      <c r="BB7" s="17">
        <v>210</v>
      </c>
      <c r="BC7" s="105">
        <v>210</v>
      </c>
      <c r="BD7" s="66">
        <f>BC7/BB7*100</f>
        <v>100</v>
      </c>
      <c r="BE7" s="105">
        <v>272</v>
      </c>
      <c r="BF7" s="90">
        <f>BE7/BC7*10</f>
        <v>12.952380952380953</v>
      </c>
      <c r="BG7" s="103">
        <v>70</v>
      </c>
      <c r="BH7" s="106">
        <v>70</v>
      </c>
      <c r="BI7" s="106">
        <f>BH7/BG7*100</f>
        <v>100</v>
      </c>
      <c r="BJ7" s="106">
        <v>115</v>
      </c>
      <c r="BK7" s="87">
        <f>BJ7/BH7*10</f>
        <v>16.428571428571427</v>
      </c>
      <c r="BL7" s="103"/>
      <c r="BM7" s="102"/>
      <c r="BN7" s="99"/>
      <c r="BO7" s="102"/>
      <c r="BP7" s="104"/>
      <c r="BQ7" s="107"/>
      <c r="BR7" s="108"/>
      <c r="BS7" s="66"/>
      <c r="BT7" s="108"/>
      <c r="BU7" s="87"/>
    </row>
    <row r="8" spans="1:73" s="236" customFormat="1" ht="17.25" customHeight="1">
      <c r="A8" s="13" t="s">
        <v>19</v>
      </c>
      <c r="B8" s="63"/>
      <c r="C8" s="84">
        <f>SUM(H8+M8+R8+W8+AC8+AH8+AM8+AR8+AW8+BB8+BG8+BL8)</f>
        <v>18928</v>
      </c>
      <c r="D8" s="85">
        <f t="shared" si="0"/>
        <v>18888</v>
      </c>
      <c r="E8" s="86">
        <f t="shared" si="1"/>
        <v>99.78867286559594</v>
      </c>
      <c r="F8" s="85">
        <f t="shared" si="2"/>
        <v>37794</v>
      </c>
      <c r="G8" s="87">
        <f t="shared" si="3"/>
        <v>20.009529860228717</v>
      </c>
      <c r="H8" s="88">
        <v>7780</v>
      </c>
      <c r="I8" s="89">
        <v>7780</v>
      </c>
      <c r="J8" s="66">
        <f t="shared" si="4"/>
        <v>100</v>
      </c>
      <c r="K8" s="89">
        <v>17990</v>
      </c>
      <c r="L8" s="90">
        <f t="shared" si="5"/>
        <v>23.123393316195372</v>
      </c>
      <c r="M8" s="21">
        <v>1543</v>
      </c>
      <c r="N8" s="91">
        <v>1543</v>
      </c>
      <c r="O8" s="66">
        <f t="shared" si="6"/>
        <v>100</v>
      </c>
      <c r="P8" s="91">
        <v>3144</v>
      </c>
      <c r="Q8" s="90">
        <f t="shared" si="7"/>
        <v>20.37589112119248</v>
      </c>
      <c r="R8" s="92"/>
      <c r="S8" s="93"/>
      <c r="T8" s="94"/>
      <c r="U8" s="95"/>
      <c r="V8" s="96"/>
      <c r="W8" s="17">
        <v>50</v>
      </c>
      <c r="X8" s="22"/>
      <c r="Y8" s="22">
        <v>50</v>
      </c>
      <c r="Z8" s="66">
        <f>Y8/W8*100</f>
        <v>100</v>
      </c>
      <c r="AA8" s="97">
        <v>90</v>
      </c>
      <c r="AB8" s="87">
        <f>AA8/Y8*10</f>
        <v>18</v>
      </c>
      <c r="AC8" s="17">
        <v>3976</v>
      </c>
      <c r="AD8" s="98">
        <v>3976</v>
      </c>
      <c r="AE8" s="99">
        <f>AD8/AC8*100</f>
        <v>100</v>
      </c>
      <c r="AF8" s="98">
        <v>7260</v>
      </c>
      <c r="AG8" s="90">
        <f>AF8/AD8*10</f>
        <v>18.259557344064387</v>
      </c>
      <c r="AH8" s="17">
        <v>3375</v>
      </c>
      <c r="AI8" s="97">
        <v>3375</v>
      </c>
      <c r="AJ8" s="100">
        <f t="shared" si="8"/>
        <v>100</v>
      </c>
      <c r="AK8" s="97">
        <v>5552</v>
      </c>
      <c r="AL8" s="87">
        <f t="shared" si="9"/>
        <v>16.450370370370372</v>
      </c>
      <c r="AM8" s="17">
        <v>1982</v>
      </c>
      <c r="AN8" s="98">
        <v>1982</v>
      </c>
      <c r="AO8" s="101">
        <f aca="true" t="shared" si="10" ref="AO8:AO17">AN8/AM8*100</f>
        <v>100</v>
      </c>
      <c r="AP8" s="98">
        <v>3385</v>
      </c>
      <c r="AQ8" s="87">
        <f aca="true" t="shared" si="11" ref="AQ8:AQ17">AP8/AN8*10</f>
        <v>17.078708375378405</v>
      </c>
      <c r="AR8" s="17">
        <v>40</v>
      </c>
      <c r="AS8" s="98"/>
      <c r="AT8" s="102"/>
      <c r="AU8" s="98"/>
      <c r="AV8" s="104"/>
      <c r="AW8" s="103">
        <v>55</v>
      </c>
      <c r="AX8" s="102">
        <v>55</v>
      </c>
      <c r="AY8" s="102">
        <f>AX8/AW8*100</f>
        <v>100</v>
      </c>
      <c r="AZ8" s="102">
        <v>55</v>
      </c>
      <c r="BA8" s="87">
        <f>AZ8/AX8*10</f>
        <v>10</v>
      </c>
      <c r="BB8" s="17"/>
      <c r="BC8" s="105"/>
      <c r="BD8" s="66"/>
      <c r="BE8" s="105"/>
      <c r="BF8" s="90"/>
      <c r="BG8" s="103">
        <v>127</v>
      </c>
      <c r="BH8" s="106">
        <v>127</v>
      </c>
      <c r="BI8" s="106">
        <f>BH8/BG8*100</f>
        <v>100</v>
      </c>
      <c r="BJ8" s="106">
        <v>318</v>
      </c>
      <c r="BK8" s="87">
        <f>BJ8/BH8*10</f>
        <v>25.039370078740156</v>
      </c>
      <c r="BL8" s="103"/>
      <c r="BM8" s="102"/>
      <c r="BN8" s="99"/>
      <c r="BO8" s="102"/>
      <c r="BP8" s="104"/>
      <c r="BQ8" s="21">
        <v>300</v>
      </c>
      <c r="BR8" s="109">
        <v>300</v>
      </c>
      <c r="BS8" s="66">
        <f>BR8/BQ8*100</f>
        <v>100</v>
      </c>
      <c r="BT8" s="109">
        <v>150</v>
      </c>
      <c r="BU8" s="87">
        <f>BT8/BR8*10</f>
        <v>5</v>
      </c>
    </row>
    <row r="9" spans="1:73" s="236" customFormat="1" ht="15.75" customHeight="1">
      <c r="A9" s="13" t="s">
        <v>1</v>
      </c>
      <c r="B9" s="63"/>
      <c r="C9" s="84">
        <f aca="true" t="shared" si="12" ref="C9:C26">SUM(H9+M9+R9+W9+AC9+AH9+AM9+AR9+AW9+BB9+BG9+BL9)</f>
        <v>5629</v>
      </c>
      <c r="D9" s="85">
        <f t="shared" si="0"/>
        <v>5629</v>
      </c>
      <c r="E9" s="86">
        <f t="shared" si="1"/>
        <v>100</v>
      </c>
      <c r="F9" s="85">
        <f t="shared" si="2"/>
        <v>8388</v>
      </c>
      <c r="G9" s="87">
        <f t="shared" si="3"/>
        <v>14.901403446438088</v>
      </c>
      <c r="H9" s="88">
        <v>2140</v>
      </c>
      <c r="I9" s="89">
        <v>2140</v>
      </c>
      <c r="J9" s="66">
        <f t="shared" si="4"/>
        <v>100</v>
      </c>
      <c r="K9" s="89">
        <v>4173</v>
      </c>
      <c r="L9" s="90">
        <f t="shared" si="5"/>
        <v>19.5</v>
      </c>
      <c r="M9" s="21">
        <v>460</v>
      </c>
      <c r="N9" s="91">
        <v>460</v>
      </c>
      <c r="O9" s="66">
        <f t="shared" si="6"/>
        <v>100</v>
      </c>
      <c r="P9" s="91">
        <v>664</v>
      </c>
      <c r="Q9" s="90">
        <f t="shared" si="7"/>
        <v>14.434782608695652</v>
      </c>
      <c r="R9" s="92">
        <v>50</v>
      </c>
      <c r="S9" s="93">
        <v>50</v>
      </c>
      <c r="T9" s="94">
        <f>S9/R9*100</f>
        <v>100</v>
      </c>
      <c r="U9" s="110">
        <v>50</v>
      </c>
      <c r="V9" s="90">
        <f>U9/S9*10</f>
        <v>10</v>
      </c>
      <c r="W9" s="17"/>
      <c r="X9" s="22"/>
      <c r="Y9" s="22"/>
      <c r="Z9" s="66"/>
      <c r="AA9" s="97"/>
      <c r="AB9" s="87"/>
      <c r="AC9" s="17">
        <v>1052</v>
      </c>
      <c r="AD9" s="98">
        <v>1052</v>
      </c>
      <c r="AE9" s="99">
        <f aca="true" t="shared" si="13" ref="AE9:AE17">AD9/AC9*100</f>
        <v>100</v>
      </c>
      <c r="AF9" s="98">
        <v>1557</v>
      </c>
      <c r="AG9" s="90">
        <f aca="true" t="shared" si="14" ref="AG9:AG17">AF9/AD9*10</f>
        <v>14.800380228136882</v>
      </c>
      <c r="AH9" s="17">
        <v>757</v>
      </c>
      <c r="AI9" s="97">
        <v>757</v>
      </c>
      <c r="AJ9" s="100">
        <f t="shared" si="8"/>
        <v>100</v>
      </c>
      <c r="AK9" s="97">
        <v>681</v>
      </c>
      <c r="AL9" s="87">
        <f t="shared" si="9"/>
        <v>8.996036988110966</v>
      </c>
      <c r="AM9" s="17">
        <v>1070</v>
      </c>
      <c r="AN9" s="98">
        <v>1070</v>
      </c>
      <c r="AO9" s="101">
        <f t="shared" si="10"/>
        <v>100</v>
      </c>
      <c r="AP9" s="98">
        <v>1193</v>
      </c>
      <c r="AQ9" s="87">
        <f t="shared" si="11"/>
        <v>11.149532710280374</v>
      </c>
      <c r="AR9" s="17"/>
      <c r="AS9" s="98"/>
      <c r="AT9" s="102"/>
      <c r="AU9" s="98"/>
      <c r="AV9" s="104"/>
      <c r="AW9" s="103"/>
      <c r="AX9" s="102"/>
      <c r="AY9" s="102"/>
      <c r="AZ9" s="102"/>
      <c r="BA9" s="87"/>
      <c r="BB9" s="17">
        <v>100</v>
      </c>
      <c r="BC9" s="105">
        <v>100</v>
      </c>
      <c r="BD9" s="66">
        <f aca="true" t="shared" si="15" ref="BD9:BD16">BC9/BB9*100</f>
        <v>100</v>
      </c>
      <c r="BE9" s="105">
        <v>70</v>
      </c>
      <c r="BF9" s="87">
        <f aca="true" t="shared" si="16" ref="BF9:BF16">BE9/BC9*10</f>
        <v>7</v>
      </c>
      <c r="BG9" s="103"/>
      <c r="BH9" s="106"/>
      <c r="BI9" s="106"/>
      <c r="BJ9" s="106"/>
      <c r="BK9" s="87"/>
      <c r="BL9" s="103"/>
      <c r="BM9" s="102"/>
      <c r="BN9" s="99"/>
      <c r="BO9" s="102"/>
      <c r="BP9" s="104"/>
      <c r="BQ9" s="21">
        <v>60</v>
      </c>
      <c r="BR9" s="109">
        <v>60</v>
      </c>
      <c r="BS9" s="66">
        <f>BR9/BQ9*100</f>
        <v>100</v>
      </c>
      <c r="BT9" s="109">
        <v>10</v>
      </c>
      <c r="BU9" s="87">
        <f>BT9/BR9*10</f>
        <v>1.6666666666666665</v>
      </c>
    </row>
    <row r="10" spans="1:73" s="236" customFormat="1" ht="15.75" customHeight="1">
      <c r="A10" s="13" t="s">
        <v>2</v>
      </c>
      <c r="B10" s="63"/>
      <c r="C10" s="84">
        <f t="shared" si="12"/>
        <v>19879</v>
      </c>
      <c r="D10" s="85">
        <f t="shared" si="0"/>
        <v>19164</v>
      </c>
      <c r="E10" s="86">
        <f t="shared" si="1"/>
        <v>96.40323959957743</v>
      </c>
      <c r="F10" s="85">
        <f t="shared" si="2"/>
        <v>39444</v>
      </c>
      <c r="G10" s="87">
        <f t="shared" si="3"/>
        <v>20.58234189104571</v>
      </c>
      <c r="H10" s="88">
        <v>7368</v>
      </c>
      <c r="I10" s="89">
        <v>7368</v>
      </c>
      <c r="J10" s="66">
        <f t="shared" si="4"/>
        <v>100</v>
      </c>
      <c r="K10" s="89">
        <v>21742</v>
      </c>
      <c r="L10" s="90">
        <f t="shared" si="5"/>
        <v>29.508686210640608</v>
      </c>
      <c r="M10" s="21">
        <v>1805</v>
      </c>
      <c r="N10" s="91">
        <v>1805</v>
      </c>
      <c r="O10" s="66">
        <f t="shared" si="6"/>
        <v>100</v>
      </c>
      <c r="P10" s="91">
        <v>3997</v>
      </c>
      <c r="Q10" s="90">
        <f t="shared" si="7"/>
        <v>22.14404432132964</v>
      </c>
      <c r="R10" s="92"/>
      <c r="S10" s="93"/>
      <c r="T10" s="94"/>
      <c r="U10" s="110"/>
      <c r="V10" s="90"/>
      <c r="W10" s="17">
        <v>20</v>
      </c>
      <c r="X10" s="22"/>
      <c r="Y10" s="22">
        <v>20</v>
      </c>
      <c r="Z10" s="66">
        <f aca="true" t="shared" si="17" ref="Z10:Z15">Y10/W10*100</f>
        <v>100</v>
      </c>
      <c r="AA10" s="97">
        <v>30</v>
      </c>
      <c r="AB10" s="87">
        <f aca="true" t="shared" si="18" ref="AB10:AB15">AA10/Y10*10</f>
        <v>15</v>
      </c>
      <c r="AC10" s="17">
        <v>5820</v>
      </c>
      <c r="AD10" s="98">
        <v>5820</v>
      </c>
      <c r="AE10" s="99">
        <f t="shared" si="13"/>
        <v>100</v>
      </c>
      <c r="AF10" s="98">
        <v>7122</v>
      </c>
      <c r="AG10" s="90">
        <f t="shared" si="14"/>
        <v>12.237113402061857</v>
      </c>
      <c r="AH10" s="17">
        <v>2907</v>
      </c>
      <c r="AI10" s="97">
        <v>2907</v>
      </c>
      <c r="AJ10" s="100">
        <f t="shared" si="8"/>
        <v>100</v>
      </c>
      <c r="AK10" s="97">
        <v>4708</v>
      </c>
      <c r="AL10" s="87">
        <f t="shared" si="9"/>
        <v>16.195390436876504</v>
      </c>
      <c r="AM10" s="17">
        <v>905</v>
      </c>
      <c r="AN10" s="98">
        <v>905</v>
      </c>
      <c r="AO10" s="101">
        <f t="shared" si="10"/>
        <v>100</v>
      </c>
      <c r="AP10" s="98">
        <v>1572</v>
      </c>
      <c r="AQ10" s="87">
        <f t="shared" si="11"/>
        <v>17.370165745856355</v>
      </c>
      <c r="AR10" s="17">
        <v>715</v>
      </c>
      <c r="AS10" s="98"/>
      <c r="AT10" s="102"/>
      <c r="AU10" s="98"/>
      <c r="AV10" s="104"/>
      <c r="AW10" s="103">
        <v>30</v>
      </c>
      <c r="AX10" s="102">
        <v>30</v>
      </c>
      <c r="AY10" s="102">
        <f>AX10/AW10*100</f>
        <v>100</v>
      </c>
      <c r="AZ10" s="102">
        <v>30</v>
      </c>
      <c r="BA10" s="87">
        <f>AZ10/AX10*10</f>
        <v>10</v>
      </c>
      <c r="BB10" s="17">
        <v>309</v>
      </c>
      <c r="BC10" s="105">
        <v>309</v>
      </c>
      <c r="BD10" s="66">
        <f t="shared" si="15"/>
        <v>100</v>
      </c>
      <c r="BE10" s="105">
        <v>243</v>
      </c>
      <c r="BF10" s="87">
        <f t="shared" si="16"/>
        <v>7.864077669902913</v>
      </c>
      <c r="BG10" s="103"/>
      <c r="BH10" s="106"/>
      <c r="BI10" s="106"/>
      <c r="BJ10" s="106"/>
      <c r="BK10" s="87"/>
      <c r="BL10" s="103"/>
      <c r="BM10" s="102"/>
      <c r="BN10" s="99"/>
      <c r="BO10" s="102"/>
      <c r="BP10" s="104"/>
      <c r="BQ10" s="21">
        <v>866</v>
      </c>
      <c r="BR10" s="109">
        <v>866</v>
      </c>
      <c r="BS10" s="66">
        <f>BR10/BQ10*100</f>
        <v>100</v>
      </c>
      <c r="BT10" s="109">
        <v>332</v>
      </c>
      <c r="BU10" s="87">
        <f>BT10/BR10*10</f>
        <v>3.833718244803695</v>
      </c>
    </row>
    <row r="11" spans="1:73" s="236" customFormat="1" ht="17.25" customHeight="1">
      <c r="A11" s="13" t="s">
        <v>16</v>
      </c>
      <c r="B11" s="63"/>
      <c r="C11" s="84">
        <f t="shared" si="12"/>
        <v>20889</v>
      </c>
      <c r="D11" s="85">
        <f t="shared" si="0"/>
        <v>20769</v>
      </c>
      <c r="E11" s="86">
        <f t="shared" si="1"/>
        <v>99.42553497055867</v>
      </c>
      <c r="F11" s="85">
        <f t="shared" si="2"/>
        <v>55219</v>
      </c>
      <c r="G11" s="87">
        <f t="shared" si="3"/>
        <v>26.587221339496363</v>
      </c>
      <c r="H11" s="88">
        <v>12189</v>
      </c>
      <c r="I11" s="89">
        <v>12189</v>
      </c>
      <c r="J11" s="66">
        <f t="shared" si="4"/>
        <v>100</v>
      </c>
      <c r="K11" s="89">
        <v>36952</v>
      </c>
      <c r="L11" s="90">
        <f t="shared" si="5"/>
        <v>30.31585856099762</v>
      </c>
      <c r="M11" s="21">
        <v>1010</v>
      </c>
      <c r="N11" s="91">
        <v>1010</v>
      </c>
      <c r="O11" s="66">
        <f t="shared" si="6"/>
        <v>100</v>
      </c>
      <c r="P11" s="91">
        <v>2631</v>
      </c>
      <c r="Q11" s="90">
        <f t="shared" si="7"/>
        <v>26.04950495049505</v>
      </c>
      <c r="R11" s="92"/>
      <c r="S11" s="93"/>
      <c r="T11" s="94"/>
      <c r="U11" s="110"/>
      <c r="V11" s="90"/>
      <c r="W11" s="17">
        <v>230</v>
      </c>
      <c r="X11" s="22"/>
      <c r="Y11" s="22">
        <v>230</v>
      </c>
      <c r="Z11" s="66">
        <f t="shared" si="17"/>
        <v>100</v>
      </c>
      <c r="AA11" s="97">
        <v>556</v>
      </c>
      <c r="AB11" s="87">
        <f t="shared" si="18"/>
        <v>24.173913043478258</v>
      </c>
      <c r="AC11" s="17">
        <v>1976</v>
      </c>
      <c r="AD11" s="98">
        <v>1976</v>
      </c>
      <c r="AE11" s="99">
        <f t="shared" si="13"/>
        <v>100</v>
      </c>
      <c r="AF11" s="98">
        <v>2994</v>
      </c>
      <c r="AG11" s="90">
        <f t="shared" si="14"/>
        <v>15.151821862348179</v>
      </c>
      <c r="AH11" s="17">
        <v>1891</v>
      </c>
      <c r="AI11" s="97">
        <v>1891</v>
      </c>
      <c r="AJ11" s="100">
        <f t="shared" si="8"/>
        <v>100</v>
      </c>
      <c r="AK11" s="97">
        <v>4558</v>
      </c>
      <c r="AL11" s="87">
        <f t="shared" si="9"/>
        <v>24.10364886303543</v>
      </c>
      <c r="AM11" s="17">
        <v>2787</v>
      </c>
      <c r="AN11" s="98">
        <v>2787</v>
      </c>
      <c r="AO11" s="101">
        <f t="shared" si="10"/>
        <v>100</v>
      </c>
      <c r="AP11" s="98">
        <v>6810</v>
      </c>
      <c r="AQ11" s="87">
        <f t="shared" si="11"/>
        <v>24.434876210979546</v>
      </c>
      <c r="AR11" s="17">
        <v>120</v>
      </c>
      <c r="AS11" s="98"/>
      <c r="AT11" s="102"/>
      <c r="AU11" s="98"/>
      <c r="AV11" s="104"/>
      <c r="AW11" s="103">
        <v>154</v>
      </c>
      <c r="AX11" s="102">
        <v>154</v>
      </c>
      <c r="AY11" s="102">
        <f>AX11/AW11*100</f>
        <v>100</v>
      </c>
      <c r="AZ11" s="102">
        <v>194</v>
      </c>
      <c r="BA11" s="87">
        <f>AZ11/AX11*10</f>
        <v>12.5974025974026</v>
      </c>
      <c r="BB11" s="17">
        <v>532</v>
      </c>
      <c r="BC11" s="105">
        <v>532</v>
      </c>
      <c r="BD11" s="66">
        <f t="shared" si="15"/>
        <v>100</v>
      </c>
      <c r="BE11" s="105">
        <v>524</v>
      </c>
      <c r="BF11" s="87">
        <f t="shared" si="16"/>
        <v>9.849624060150376</v>
      </c>
      <c r="BG11" s="103"/>
      <c r="BH11" s="106"/>
      <c r="BI11" s="106"/>
      <c r="BJ11" s="106"/>
      <c r="BK11" s="87"/>
      <c r="BL11" s="103"/>
      <c r="BM11" s="102"/>
      <c r="BN11" s="99"/>
      <c r="BO11" s="102"/>
      <c r="BP11" s="104"/>
      <c r="BQ11" s="21"/>
      <c r="BR11" s="109"/>
      <c r="BS11" s="66"/>
      <c r="BT11" s="109"/>
      <c r="BU11" s="87"/>
    </row>
    <row r="12" spans="1:73" s="236" customFormat="1" ht="16.5" customHeight="1">
      <c r="A12" s="13" t="s">
        <v>3</v>
      </c>
      <c r="B12" s="63"/>
      <c r="C12" s="84">
        <f t="shared" si="12"/>
        <v>59234</v>
      </c>
      <c r="D12" s="85">
        <f t="shared" si="0"/>
        <v>58734</v>
      </c>
      <c r="E12" s="86">
        <f t="shared" si="1"/>
        <v>99.15589019819699</v>
      </c>
      <c r="F12" s="85">
        <f t="shared" si="2"/>
        <v>120741</v>
      </c>
      <c r="G12" s="87">
        <f t="shared" si="3"/>
        <v>20.557258146899578</v>
      </c>
      <c r="H12" s="88">
        <v>22741</v>
      </c>
      <c r="I12" s="89">
        <v>22741</v>
      </c>
      <c r="J12" s="66">
        <f t="shared" si="4"/>
        <v>100</v>
      </c>
      <c r="K12" s="89">
        <v>68010</v>
      </c>
      <c r="L12" s="90">
        <f t="shared" si="5"/>
        <v>29.90633657271008</v>
      </c>
      <c r="M12" s="21">
        <v>1911</v>
      </c>
      <c r="N12" s="91">
        <v>1911</v>
      </c>
      <c r="O12" s="66">
        <f t="shared" si="6"/>
        <v>100</v>
      </c>
      <c r="P12" s="91">
        <v>2598</v>
      </c>
      <c r="Q12" s="90">
        <f t="shared" si="7"/>
        <v>13.59497645211931</v>
      </c>
      <c r="R12" s="92"/>
      <c r="S12" s="93"/>
      <c r="T12" s="94"/>
      <c r="U12" s="110"/>
      <c r="V12" s="90"/>
      <c r="W12" s="17">
        <v>1123</v>
      </c>
      <c r="X12" s="22"/>
      <c r="Y12" s="22">
        <v>1123</v>
      </c>
      <c r="Z12" s="66">
        <f t="shared" si="17"/>
        <v>100</v>
      </c>
      <c r="AA12" s="97">
        <v>894</v>
      </c>
      <c r="AB12" s="87">
        <f t="shared" si="18"/>
        <v>7.960819234194123</v>
      </c>
      <c r="AC12" s="17">
        <v>23596</v>
      </c>
      <c r="AD12" s="98">
        <v>23596</v>
      </c>
      <c r="AE12" s="99">
        <f t="shared" si="13"/>
        <v>100</v>
      </c>
      <c r="AF12" s="98">
        <v>29959</v>
      </c>
      <c r="AG12" s="90">
        <f t="shared" si="14"/>
        <v>12.69664349889812</v>
      </c>
      <c r="AH12" s="17">
        <v>8054</v>
      </c>
      <c r="AI12" s="97">
        <v>8054</v>
      </c>
      <c r="AJ12" s="100">
        <f t="shared" si="8"/>
        <v>100</v>
      </c>
      <c r="AK12" s="97">
        <v>17922</v>
      </c>
      <c r="AL12" s="87">
        <f t="shared" si="9"/>
        <v>22.25229699528185</v>
      </c>
      <c r="AM12" s="17">
        <v>816</v>
      </c>
      <c r="AN12" s="98">
        <v>816</v>
      </c>
      <c r="AO12" s="101">
        <f t="shared" si="10"/>
        <v>100</v>
      </c>
      <c r="AP12" s="98">
        <v>1078</v>
      </c>
      <c r="AQ12" s="87">
        <f t="shared" si="11"/>
        <v>13.21078431372549</v>
      </c>
      <c r="AR12" s="17">
        <v>250</v>
      </c>
      <c r="AS12" s="98"/>
      <c r="AT12" s="102"/>
      <c r="AU12" s="98"/>
      <c r="AV12" s="104"/>
      <c r="AW12" s="103"/>
      <c r="AX12" s="102"/>
      <c r="AY12" s="102"/>
      <c r="AZ12" s="102"/>
      <c r="BA12" s="87"/>
      <c r="BB12" s="17">
        <v>543</v>
      </c>
      <c r="BC12" s="105">
        <v>293</v>
      </c>
      <c r="BD12" s="66">
        <f t="shared" si="15"/>
        <v>53.95948434622467</v>
      </c>
      <c r="BE12" s="105">
        <v>224</v>
      </c>
      <c r="BF12" s="87">
        <f t="shared" si="16"/>
        <v>7.645051194539249</v>
      </c>
      <c r="BG12" s="103"/>
      <c r="BH12" s="106"/>
      <c r="BI12" s="106"/>
      <c r="BJ12" s="106"/>
      <c r="BK12" s="87"/>
      <c r="BL12" s="103">
        <v>200</v>
      </c>
      <c r="BM12" s="102">
        <v>200</v>
      </c>
      <c r="BN12" s="99">
        <f>BM12/BL12*100</f>
        <v>100</v>
      </c>
      <c r="BO12" s="102">
        <v>56</v>
      </c>
      <c r="BP12" s="90">
        <f>BO12/BM12*10</f>
        <v>2.8000000000000003</v>
      </c>
      <c r="BQ12" s="21"/>
      <c r="BR12" s="109"/>
      <c r="BS12" s="66"/>
      <c r="BT12" s="109"/>
      <c r="BU12" s="87"/>
    </row>
    <row r="13" spans="1:73" s="236" customFormat="1" ht="15" customHeight="1">
      <c r="A13" s="13" t="s">
        <v>4</v>
      </c>
      <c r="B13" s="63"/>
      <c r="C13" s="84">
        <f t="shared" si="12"/>
        <v>68414</v>
      </c>
      <c r="D13" s="85">
        <f t="shared" si="0"/>
        <v>67925</v>
      </c>
      <c r="E13" s="86">
        <f t="shared" si="1"/>
        <v>99.28523401642938</v>
      </c>
      <c r="F13" s="85">
        <f t="shared" si="2"/>
        <v>221549</v>
      </c>
      <c r="G13" s="87">
        <f t="shared" si="3"/>
        <v>32.61670960618329</v>
      </c>
      <c r="H13" s="88">
        <v>29260</v>
      </c>
      <c r="I13" s="89">
        <v>29260</v>
      </c>
      <c r="J13" s="66">
        <f t="shared" si="4"/>
        <v>100</v>
      </c>
      <c r="K13" s="89">
        <v>118368</v>
      </c>
      <c r="L13" s="90">
        <f t="shared" si="5"/>
        <v>40.453861927546136</v>
      </c>
      <c r="M13" s="21">
        <v>8169</v>
      </c>
      <c r="N13" s="91">
        <v>8169</v>
      </c>
      <c r="O13" s="66">
        <f t="shared" si="6"/>
        <v>100</v>
      </c>
      <c r="P13" s="91">
        <v>21113</v>
      </c>
      <c r="Q13" s="90">
        <f t="shared" si="7"/>
        <v>25.845268698739137</v>
      </c>
      <c r="R13" s="92"/>
      <c r="S13" s="93"/>
      <c r="T13" s="94"/>
      <c r="U13" s="110"/>
      <c r="V13" s="90"/>
      <c r="W13" s="17">
        <v>1740</v>
      </c>
      <c r="X13" s="22">
        <v>800</v>
      </c>
      <c r="Y13" s="22">
        <v>1740</v>
      </c>
      <c r="Z13" s="66">
        <f t="shared" si="17"/>
        <v>100</v>
      </c>
      <c r="AA13" s="97">
        <v>3825</v>
      </c>
      <c r="AB13" s="87">
        <f t="shared" si="18"/>
        <v>21.98275862068965</v>
      </c>
      <c r="AC13" s="17">
        <v>11541</v>
      </c>
      <c r="AD13" s="98">
        <v>11541</v>
      </c>
      <c r="AE13" s="99">
        <f t="shared" si="13"/>
        <v>100</v>
      </c>
      <c r="AF13" s="111">
        <v>25552</v>
      </c>
      <c r="AG13" s="90">
        <f t="shared" si="14"/>
        <v>22.140195823585476</v>
      </c>
      <c r="AH13" s="17">
        <v>11120</v>
      </c>
      <c r="AI13" s="97">
        <v>11120</v>
      </c>
      <c r="AJ13" s="100">
        <f t="shared" si="8"/>
        <v>100</v>
      </c>
      <c r="AK13" s="97">
        <v>34156</v>
      </c>
      <c r="AL13" s="87">
        <f t="shared" si="9"/>
        <v>30.715827338129497</v>
      </c>
      <c r="AM13" s="17">
        <v>4673</v>
      </c>
      <c r="AN13" s="98">
        <v>4673</v>
      </c>
      <c r="AO13" s="101">
        <f t="shared" si="10"/>
        <v>100</v>
      </c>
      <c r="AP13" s="98">
        <v>14029</v>
      </c>
      <c r="AQ13" s="87">
        <f t="shared" si="11"/>
        <v>30.021399529210356</v>
      </c>
      <c r="AR13" s="17">
        <v>520</v>
      </c>
      <c r="AS13" s="98">
        <v>317</v>
      </c>
      <c r="AT13" s="101">
        <f>AS13/AR13*100</f>
        <v>60.96153846153847</v>
      </c>
      <c r="AU13" s="98">
        <v>2403</v>
      </c>
      <c r="AV13" s="87">
        <f>AU13/AS13*10</f>
        <v>75.8044164037855</v>
      </c>
      <c r="AW13" s="103">
        <v>60</v>
      </c>
      <c r="AX13" s="102">
        <v>60</v>
      </c>
      <c r="AY13" s="99">
        <f>AX13/AW13*100</f>
        <v>100</v>
      </c>
      <c r="AZ13" s="102">
        <v>129</v>
      </c>
      <c r="BA13" s="87">
        <f>AZ13/AX13*10</f>
        <v>21.5</v>
      </c>
      <c r="BB13" s="17">
        <v>197</v>
      </c>
      <c r="BC13" s="105">
        <v>197</v>
      </c>
      <c r="BD13" s="66">
        <f t="shared" si="15"/>
        <v>100</v>
      </c>
      <c r="BE13" s="105">
        <v>227</v>
      </c>
      <c r="BF13" s="87">
        <f t="shared" si="16"/>
        <v>11.52284263959391</v>
      </c>
      <c r="BG13" s="103">
        <v>60</v>
      </c>
      <c r="BH13" s="106">
        <v>60</v>
      </c>
      <c r="BI13" s="106">
        <f>BH13/BG13*100</f>
        <v>100</v>
      </c>
      <c r="BJ13" s="106">
        <v>150</v>
      </c>
      <c r="BK13" s="87">
        <f>BJ13/BH13*10</f>
        <v>25</v>
      </c>
      <c r="BL13" s="103">
        <v>1074</v>
      </c>
      <c r="BM13" s="102">
        <v>788</v>
      </c>
      <c r="BN13" s="99">
        <f>BM13/BL13*100</f>
        <v>73.3705772811918</v>
      </c>
      <c r="BO13" s="102">
        <v>1597</v>
      </c>
      <c r="BP13" s="90">
        <f>BO13/BM13*10</f>
        <v>20.266497461928935</v>
      </c>
      <c r="BQ13" s="21">
        <v>569</v>
      </c>
      <c r="BR13" s="109">
        <v>153</v>
      </c>
      <c r="BS13" s="66">
        <f>BR13/BQ13*100</f>
        <v>26.889279437609844</v>
      </c>
      <c r="BT13" s="109">
        <v>196</v>
      </c>
      <c r="BU13" s="87">
        <f>BT13/BR13*10</f>
        <v>12.810457516339868</v>
      </c>
    </row>
    <row r="14" spans="1:73" s="236" customFormat="1" ht="16.5" customHeight="1">
      <c r="A14" s="13" t="s">
        <v>5</v>
      </c>
      <c r="B14" s="63"/>
      <c r="C14" s="84">
        <f t="shared" si="12"/>
        <v>16909</v>
      </c>
      <c r="D14" s="85">
        <f t="shared" si="0"/>
        <v>16854</v>
      </c>
      <c r="E14" s="86">
        <f t="shared" si="1"/>
        <v>99.67472943402922</v>
      </c>
      <c r="F14" s="85">
        <f t="shared" si="2"/>
        <v>43630</v>
      </c>
      <c r="G14" s="87">
        <f t="shared" si="3"/>
        <v>25.88702978521419</v>
      </c>
      <c r="H14" s="88">
        <v>7231</v>
      </c>
      <c r="I14" s="89">
        <v>7231</v>
      </c>
      <c r="J14" s="66">
        <f t="shared" si="4"/>
        <v>100</v>
      </c>
      <c r="K14" s="89">
        <v>21969</v>
      </c>
      <c r="L14" s="90">
        <f t="shared" si="5"/>
        <v>30.38168994606555</v>
      </c>
      <c r="M14" s="21">
        <v>337</v>
      </c>
      <c r="N14" s="91">
        <v>337</v>
      </c>
      <c r="O14" s="66">
        <f t="shared" si="6"/>
        <v>100</v>
      </c>
      <c r="P14" s="91">
        <v>519</v>
      </c>
      <c r="Q14" s="90">
        <f t="shared" si="7"/>
        <v>15.400593471810089</v>
      </c>
      <c r="R14" s="92"/>
      <c r="S14" s="93"/>
      <c r="T14" s="94"/>
      <c r="U14" s="110"/>
      <c r="V14" s="90"/>
      <c r="W14" s="17">
        <v>363</v>
      </c>
      <c r="X14" s="22"/>
      <c r="Y14" s="22">
        <v>363</v>
      </c>
      <c r="Z14" s="66">
        <f t="shared" si="17"/>
        <v>100</v>
      </c>
      <c r="AA14" s="112">
        <v>620</v>
      </c>
      <c r="AB14" s="87">
        <f t="shared" si="18"/>
        <v>17.079889807162534</v>
      </c>
      <c r="AC14" s="17">
        <v>6051</v>
      </c>
      <c r="AD14" s="111">
        <v>6051</v>
      </c>
      <c r="AE14" s="99">
        <f t="shared" si="13"/>
        <v>100</v>
      </c>
      <c r="AF14" s="111">
        <v>14565</v>
      </c>
      <c r="AG14" s="90">
        <f t="shared" si="14"/>
        <v>24.070401586514624</v>
      </c>
      <c r="AH14" s="17">
        <v>683</v>
      </c>
      <c r="AI14" s="112">
        <v>683</v>
      </c>
      <c r="AJ14" s="100">
        <f t="shared" si="8"/>
        <v>100</v>
      </c>
      <c r="AK14" s="112">
        <v>1625</v>
      </c>
      <c r="AL14" s="87">
        <f t="shared" si="9"/>
        <v>23.792093704245975</v>
      </c>
      <c r="AM14" s="17">
        <v>1754</v>
      </c>
      <c r="AN14" s="111">
        <v>1754</v>
      </c>
      <c r="AO14" s="101">
        <f t="shared" si="10"/>
        <v>100</v>
      </c>
      <c r="AP14" s="111">
        <v>3747</v>
      </c>
      <c r="AQ14" s="87">
        <f t="shared" si="11"/>
        <v>21.36259977194983</v>
      </c>
      <c r="AR14" s="17">
        <v>55</v>
      </c>
      <c r="AS14" s="111"/>
      <c r="AT14" s="101"/>
      <c r="AU14" s="111"/>
      <c r="AV14" s="87"/>
      <c r="AW14" s="103">
        <v>120</v>
      </c>
      <c r="AX14" s="101">
        <v>120</v>
      </c>
      <c r="AY14" s="99">
        <f>AX14/AW14*100</f>
        <v>100</v>
      </c>
      <c r="AZ14" s="101">
        <v>192</v>
      </c>
      <c r="BA14" s="87">
        <f>AZ14/AX14*10</f>
        <v>16</v>
      </c>
      <c r="BB14" s="17">
        <v>285</v>
      </c>
      <c r="BC14" s="105">
        <v>285</v>
      </c>
      <c r="BD14" s="66">
        <f t="shared" si="15"/>
        <v>100</v>
      </c>
      <c r="BE14" s="105">
        <v>342</v>
      </c>
      <c r="BF14" s="87">
        <f t="shared" si="16"/>
        <v>12</v>
      </c>
      <c r="BG14" s="103">
        <v>30</v>
      </c>
      <c r="BH14" s="113">
        <v>30</v>
      </c>
      <c r="BI14" s="106">
        <f>BH14/BG14*100</f>
        <v>100</v>
      </c>
      <c r="BJ14" s="113">
        <v>51</v>
      </c>
      <c r="BK14" s="87">
        <f>BJ14/BH14*10</f>
        <v>17</v>
      </c>
      <c r="BL14" s="103"/>
      <c r="BM14" s="101"/>
      <c r="BN14" s="101"/>
      <c r="BO14" s="101"/>
      <c r="BP14" s="87"/>
      <c r="BQ14" s="21">
        <v>64</v>
      </c>
      <c r="BR14" s="109">
        <v>64</v>
      </c>
      <c r="BS14" s="66">
        <f>BR14/BQ14*100</f>
        <v>100</v>
      </c>
      <c r="BT14" s="109">
        <v>102</v>
      </c>
      <c r="BU14" s="87">
        <f>BT14/BR14*10</f>
        <v>15.9375</v>
      </c>
    </row>
    <row r="15" spans="1:73" s="236" customFormat="1" ht="16.5" customHeight="1">
      <c r="A15" s="13" t="s">
        <v>6</v>
      </c>
      <c r="B15" s="63"/>
      <c r="C15" s="84">
        <f t="shared" si="12"/>
        <v>26667</v>
      </c>
      <c r="D15" s="85">
        <f aca="true" t="shared" si="19" ref="D15:D23">I15+N15+S15+Y15+AD15+AI15+AN15+AS15+AX15+BC15+BH15+BM15</f>
        <v>25084</v>
      </c>
      <c r="E15" s="86">
        <f aca="true" t="shared" si="20" ref="E15:E25">D15/C15*100</f>
        <v>94.06382420219748</v>
      </c>
      <c r="F15" s="85">
        <f aca="true" t="shared" si="21" ref="F15:F23">K15+P15+U15+AA15+AF15+AK15+AP15+AU15+AZ15+BE15+BJ15+BO15</f>
        <v>61722</v>
      </c>
      <c r="G15" s="87">
        <f aca="true" t="shared" si="22" ref="G15:G23">F15/D15*10</f>
        <v>24.606123425291024</v>
      </c>
      <c r="H15" s="88">
        <v>11076</v>
      </c>
      <c r="I15" s="89">
        <v>11076</v>
      </c>
      <c r="J15" s="66">
        <f aca="true" t="shared" si="23" ref="J15:J23">I15/H15*100</f>
        <v>100</v>
      </c>
      <c r="K15" s="89">
        <v>33925</v>
      </c>
      <c r="L15" s="90">
        <f aca="true" t="shared" si="24" ref="L15:L23">K15/I15*10</f>
        <v>30.629288551823763</v>
      </c>
      <c r="M15" s="21">
        <v>708</v>
      </c>
      <c r="N15" s="91">
        <v>708</v>
      </c>
      <c r="O15" s="66">
        <f aca="true" t="shared" si="25" ref="O15:O21">N15/M15*100</f>
        <v>100</v>
      </c>
      <c r="P15" s="91">
        <v>1379</v>
      </c>
      <c r="Q15" s="90">
        <f aca="true" t="shared" si="26" ref="Q15:Q21">P15/N15*10</f>
        <v>19.4774011299435</v>
      </c>
      <c r="R15" s="92"/>
      <c r="S15" s="93"/>
      <c r="T15" s="94"/>
      <c r="U15" s="110"/>
      <c r="V15" s="90"/>
      <c r="W15" s="17">
        <v>179</v>
      </c>
      <c r="X15" s="22"/>
      <c r="Y15" s="22">
        <v>179</v>
      </c>
      <c r="Z15" s="66">
        <f t="shared" si="17"/>
        <v>100</v>
      </c>
      <c r="AA15" s="112">
        <v>265</v>
      </c>
      <c r="AB15" s="87">
        <f t="shared" si="18"/>
        <v>14.804469273743017</v>
      </c>
      <c r="AC15" s="17">
        <v>5300</v>
      </c>
      <c r="AD15" s="111">
        <v>5300</v>
      </c>
      <c r="AE15" s="99">
        <f t="shared" si="13"/>
        <v>100</v>
      </c>
      <c r="AF15" s="111">
        <v>8504</v>
      </c>
      <c r="AG15" s="90">
        <f t="shared" si="14"/>
        <v>16.045283018867924</v>
      </c>
      <c r="AH15" s="17">
        <v>5966</v>
      </c>
      <c r="AI15" s="112">
        <v>5966</v>
      </c>
      <c r="AJ15" s="100">
        <f aca="true" t="shared" si="27" ref="AJ15:AJ26">AI15/AH15*100</f>
        <v>100</v>
      </c>
      <c r="AK15" s="112">
        <v>14245</v>
      </c>
      <c r="AL15" s="87">
        <f aca="true" t="shared" si="28" ref="AL15:AL26">AK15/AI15*10</f>
        <v>23.87696949379819</v>
      </c>
      <c r="AM15" s="17">
        <v>1775</v>
      </c>
      <c r="AN15" s="111">
        <v>1775</v>
      </c>
      <c r="AO15" s="101">
        <f t="shared" si="10"/>
        <v>100</v>
      </c>
      <c r="AP15" s="111">
        <v>3316</v>
      </c>
      <c r="AQ15" s="87">
        <f t="shared" si="11"/>
        <v>18.68169014084507</v>
      </c>
      <c r="AR15" s="17">
        <v>1583</v>
      </c>
      <c r="AS15" s="111"/>
      <c r="AT15" s="101"/>
      <c r="AU15" s="111"/>
      <c r="AV15" s="87"/>
      <c r="AW15" s="103"/>
      <c r="AX15" s="101"/>
      <c r="AY15" s="102"/>
      <c r="AZ15" s="101"/>
      <c r="BA15" s="87"/>
      <c r="BB15" s="17">
        <v>80</v>
      </c>
      <c r="BC15" s="105">
        <v>80</v>
      </c>
      <c r="BD15" s="66">
        <f t="shared" si="15"/>
        <v>100</v>
      </c>
      <c r="BE15" s="105">
        <v>88</v>
      </c>
      <c r="BF15" s="87">
        <f t="shared" si="16"/>
        <v>11</v>
      </c>
      <c r="BG15" s="103"/>
      <c r="BH15" s="113"/>
      <c r="BI15" s="106"/>
      <c r="BJ15" s="113"/>
      <c r="BK15" s="87"/>
      <c r="BL15" s="103"/>
      <c r="BM15" s="101"/>
      <c r="BN15" s="101"/>
      <c r="BO15" s="101"/>
      <c r="BP15" s="87"/>
      <c r="BQ15" s="21">
        <v>965</v>
      </c>
      <c r="BR15" s="109">
        <v>965</v>
      </c>
      <c r="BS15" s="66">
        <f>BR15/BQ15*100</f>
        <v>100</v>
      </c>
      <c r="BT15" s="109">
        <v>850</v>
      </c>
      <c r="BU15" s="87">
        <f>BT15/BR15*10</f>
        <v>8.808290155440414</v>
      </c>
    </row>
    <row r="16" spans="1:73" s="236" customFormat="1" ht="17.25" customHeight="1">
      <c r="A16" s="13" t="s">
        <v>7</v>
      </c>
      <c r="B16" s="63"/>
      <c r="C16" s="84">
        <f t="shared" si="12"/>
        <v>14843</v>
      </c>
      <c r="D16" s="85">
        <f t="shared" si="19"/>
        <v>14843</v>
      </c>
      <c r="E16" s="86">
        <f t="shared" si="20"/>
        <v>100</v>
      </c>
      <c r="F16" s="85">
        <f t="shared" si="21"/>
        <v>34461</v>
      </c>
      <c r="G16" s="87">
        <f t="shared" si="22"/>
        <v>23.21700464865593</v>
      </c>
      <c r="H16" s="88">
        <v>10873</v>
      </c>
      <c r="I16" s="89">
        <v>10873</v>
      </c>
      <c r="J16" s="66">
        <f t="shared" si="23"/>
        <v>100</v>
      </c>
      <c r="K16" s="89">
        <v>26015</v>
      </c>
      <c r="L16" s="90">
        <f t="shared" si="24"/>
        <v>23.926239308378552</v>
      </c>
      <c r="M16" s="21">
        <v>160</v>
      </c>
      <c r="N16" s="91">
        <v>160</v>
      </c>
      <c r="O16" s="66">
        <f t="shared" si="25"/>
        <v>100</v>
      </c>
      <c r="P16" s="91">
        <v>288</v>
      </c>
      <c r="Q16" s="90">
        <f t="shared" si="26"/>
        <v>18</v>
      </c>
      <c r="R16" s="92"/>
      <c r="S16" s="93"/>
      <c r="T16" s="94"/>
      <c r="U16" s="110"/>
      <c r="V16" s="90"/>
      <c r="W16" s="17"/>
      <c r="X16" s="22"/>
      <c r="Y16" s="22"/>
      <c r="Z16" s="66"/>
      <c r="AA16" s="112"/>
      <c r="AB16" s="87"/>
      <c r="AC16" s="17">
        <v>142</v>
      </c>
      <c r="AD16" s="111">
        <v>142</v>
      </c>
      <c r="AE16" s="99">
        <f t="shared" si="13"/>
        <v>100</v>
      </c>
      <c r="AF16" s="111">
        <v>426</v>
      </c>
      <c r="AG16" s="90">
        <f t="shared" si="14"/>
        <v>30</v>
      </c>
      <c r="AH16" s="17">
        <v>2695</v>
      </c>
      <c r="AI16" s="112">
        <v>2695</v>
      </c>
      <c r="AJ16" s="100">
        <f t="shared" si="27"/>
        <v>100</v>
      </c>
      <c r="AK16" s="112">
        <v>6101</v>
      </c>
      <c r="AL16" s="87">
        <f t="shared" si="28"/>
        <v>22.63821892393321</v>
      </c>
      <c r="AM16" s="17">
        <v>791</v>
      </c>
      <c r="AN16" s="111">
        <v>791</v>
      </c>
      <c r="AO16" s="101">
        <f t="shared" si="10"/>
        <v>100</v>
      </c>
      <c r="AP16" s="111">
        <v>1300</v>
      </c>
      <c r="AQ16" s="87">
        <f t="shared" si="11"/>
        <v>16.43489254108723</v>
      </c>
      <c r="AR16" s="17">
        <v>20</v>
      </c>
      <c r="AS16" s="111">
        <v>20</v>
      </c>
      <c r="AT16" s="101">
        <f>AS16/AR16*100</f>
        <v>100</v>
      </c>
      <c r="AU16" s="111">
        <v>80</v>
      </c>
      <c r="AV16" s="87">
        <f>AU16/AS16*10</f>
        <v>40</v>
      </c>
      <c r="AW16" s="103">
        <v>50</v>
      </c>
      <c r="AX16" s="111">
        <v>50</v>
      </c>
      <c r="AY16" s="102">
        <f>AX16/AW16*100</f>
        <v>100</v>
      </c>
      <c r="AZ16" s="111">
        <v>50</v>
      </c>
      <c r="BA16" s="87">
        <f>AZ16/AX16*10</f>
        <v>10</v>
      </c>
      <c r="BB16" s="17">
        <v>112</v>
      </c>
      <c r="BC16" s="105">
        <v>112</v>
      </c>
      <c r="BD16" s="66">
        <f t="shared" si="15"/>
        <v>100</v>
      </c>
      <c r="BE16" s="105">
        <v>201</v>
      </c>
      <c r="BF16" s="87">
        <f t="shared" si="16"/>
        <v>17.946428571428573</v>
      </c>
      <c r="BG16" s="103"/>
      <c r="BH16" s="113"/>
      <c r="BI16" s="106"/>
      <c r="BJ16" s="113"/>
      <c r="BK16" s="87"/>
      <c r="BL16" s="103"/>
      <c r="BM16" s="101"/>
      <c r="BN16" s="101"/>
      <c r="BO16" s="101"/>
      <c r="BP16" s="87"/>
      <c r="BQ16" s="21">
        <v>519</v>
      </c>
      <c r="BR16" s="109">
        <v>519</v>
      </c>
      <c r="BS16" s="66">
        <f>BR16/BQ16*100</f>
        <v>100</v>
      </c>
      <c r="BT16" s="109">
        <v>259</v>
      </c>
      <c r="BU16" s="87">
        <f>BT16/BR16*10</f>
        <v>4.990366088631984</v>
      </c>
    </row>
    <row r="17" spans="1:73" s="236" customFormat="1" ht="16.5" customHeight="1">
      <c r="A17" s="13" t="s">
        <v>8</v>
      </c>
      <c r="B17" s="63"/>
      <c r="C17" s="84">
        <f t="shared" si="12"/>
        <v>8409</v>
      </c>
      <c r="D17" s="85">
        <f t="shared" si="19"/>
        <v>8409</v>
      </c>
      <c r="E17" s="86">
        <f t="shared" si="20"/>
        <v>100</v>
      </c>
      <c r="F17" s="85">
        <f t="shared" si="21"/>
        <v>15047.5</v>
      </c>
      <c r="G17" s="87">
        <f t="shared" si="22"/>
        <v>17.89451777857058</v>
      </c>
      <c r="H17" s="88">
        <v>6339</v>
      </c>
      <c r="I17" s="89">
        <v>6339</v>
      </c>
      <c r="J17" s="66">
        <f t="shared" si="23"/>
        <v>100</v>
      </c>
      <c r="K17" s="89">
        <v>12044</v>
      </c>
      <c r="L17" s="90">
        <f t="shared" si="24"/>
        <v>18.999842246411106</v>
      </c>
      <c r="M17" s="21">
        <v>208</v>
      </c>
      <c r="N17" s="91">
        <v>208</v>
      </c>
      <c r="O17" s="66">
        <f t="shared" si="25"/>
        <v>100</v>
      </c>
      <c r="P17" s="91">
        <v>416</v>
      </c>
      <c r="Q17" s="90">
        <f t="shared" si="26"/>
        <v>20</v>
      </c>
      <c r="R17" s="92"/>
      <c r="S17" s="93"/>
      <c r="T17" s="94"/>
      <c r="U17" s="110"/>
      <c r="V17" s="90"/>
      <c r="W17" s="17">
        <v>20</v>
      </c>
      <c r="X17" s="22"/>
      <c r="Y17" s="22">
        <v>20</v>
      </c>
      <c r="Z17" s="66">
        <f>Y17/W17*100</f>
        <v>100</v>
      </c>
      <c r="AA17" s="112">
        <v>16</v>
      </c>
      <c r="AB17" s="87">
        <f>AA17/Y17*10</f>
        <v>8</v>
      </c>
      <c r="AC17" s="17">
        <v>200</v>
      </c>
      <c r="AD17" s="111">
        <v>200</v>
      </c>
      <c r="AE17" s="99">
        <f t="shared" si="13"/>
        <v>100</v>
      </c>
      <c r="AF17" s="111">
        <v>280</v>
      </c>
      <c r="AG17" s="90">
        <f t="shared" si="14"/>
        <v>14</v>
      </c>
      <c r="AH17" s="17">
        <v>448</v>
      </c>
      <c r="AI17" s="112">
        <v>448</v>
      </c>
      <c r="AJ17" s="100">
        <f t="shared" si="27"/>
        <v>100</v>
      </c>
      <c r="AK17" s="112">
        <v>667.5</v>
      </c>
      <c r="AL17" s="87">
        <f t="shared" si="28"/>
        <v>14.899553571428573</v>
      </c>
      <c r="AM17" s="17">
        <v>1114</v>
      </c>
      <c r="AN17" s="111">
        <v>1114</v>
      </c>
      <c r="AO17" s="101">
        <f t="shared" si="10"/>
        <v>100</v>
      </c>
      <c r="AP17" s="111">
        <v>1560</v>
      </c>
      <c r="AQ17" s="87">
        <f t="shared" si="11"/>
        <v>14.003590664272892</v>
      </c>
      <c r="AR17" s="17"/>
      <c r="AS17" s="111"/>
      <c r="AT17" s="101"/>
      <c r="AU17" s="111"/>
      <c r="AV17" s="87"/>
      <c r="AW17" s="103">
        <v>80</v>
      </c>
      <c r="AX17" s="111">
        <v>80</v>
      </c>
      <c r="AY17" s="102">
        <f>AX17/AW17*100</f>
        <v>100</v>
      </c>
      <c r="AZ17" s="111">
        <v>64</v>
      </c>
      <c r="BA17" s="87">
        <f>AZ17/AX17*10</f>
        <v>8</v>
      </c>
      <c r="BB17" s="17"/>
      <c r="BC17" s="105"/>
      <c r="BD17" s="66"/>
      <c r="BE17" s="105"/>
      <c r="BF17" s="87"/>
      <c r="BG17" s="103"/>
      <c r="BH17" s="113"/>
      <c r="BI17" s="106"/>
      <c r="BJ17" s="113"/>
      <c r="BK17" s="87"/>
      <c r="BL17" s="103"/>
      <c r="BM17" s="101"/>
      <c r="BN17" s="101"/>
      <c r="BO17" s="101"/>
      <c r="BP17" s="87"/>
      <c r="BQ17" s="21">
        <v>1227</v>
      </c>
      <c r="BR17" s="109">
        <v>1227</v>
      </c>
      <c r="BS17" s="66">
        <f>BR17/BQ17*100</f>
        <v>100</v>
      </c>
      <c r="BT17" s="109">
        <v>306.8</v>
      </c>
      <c r="BU17" s="87">
        <f>BT17/BR17*10</f>
        <v>2.5004074979625104</v>
      </c>
    </row>
    <row r="18" spans="1:73" s="236" customFormat="1" ht="17.25" customHeight="1">
      <c r="A18" s="13" t="s">
        <v>20</v>
      </c>
      <c r="B18" s="63"/>
      <c r="C18" s="84">
        <f t="shared" si="12"/>
        <v>20500</v>
      </c>
      <c r="D18" s="85">
        <f t="shared" si="19"/>
        <v>20500</v>
      </c>
      <c r="E18" s="86">
        <f t="shared" si="20"/>
        <v>100</v>
      </c>
      <c r="F18" s="85">
        <f t="shared" si="21"/>
        <v>34563</v>
      </c>
      <c r="G18" s="87">
        <f t="shared" si="22"/>
        <v>16.86</v>
      </c>
      <c r="H18" s="88">
        <v>9075</v>
      </c>
      <c r="I18" s="89">
        <v>9075</v>
      </c>
      <c r="J18" s="66">
        <f t="shared" si="23"/>
        <v>100</v>
      </c>
      <c r="K18" s="89">
        <v>12952</v>
      </c>
      <c r="L18" s="90">
        <f t="shared" si="24"/>
        <v>14.272176308539946</v>
      </c>
      <c r="M18" s="21">
        <v>457</v>
      </c>
      <c r="N18" s="91">
        <v>457</v>
      </c>
      <c r="O18" s="66">
        <f t="shared" si="25"/>
        <v>100</v>
      </c>
      <c r="P18" s="91">
        <v>308</v>
      </c>
      <c r="Q18" s="90">
        <f t="shared" si="26"/>
        <v>6.739606126914661</v>
      </c>
      <c r="R18" s="92"/>
      <c r="S18" s="93"/>
      <c r="T18" s="94"/>
      <c r="U18" s="110"/>
      <c r="V18" s="90"/>
      <c r="W18" s="17">
        <v>51</v>
      </c>
      <c r="X18" s="22"/>
      <c r="Y18" s="22">
        <v>51</v>
      </c>
      <c r="Z18" s="66">
        <f>Y18/W18*100</f>
        <v>100</v>
      </c>
      <c r="AA18" s="112">
        <v>179</v>
      </c>
      <c r="AB18" s="87">
        <f>AA18/Y18*10</f>
        <v>35.09803921568627</v>
      </c>
      <c r="AC18" s="17">
        <v>768</v>
      </c>
      <c r="AD18" s="111">
        <v>768</v>
      </c>
      <c r="AE18" s="99">
        <f aca="true" t="shared" si="29" ref="AE18:AE26">AD18/AC18*100</f>
        <v>100</v>
      </c>
      <c r="AF18" s="111">
        <v>1312</v>
      </c>
      <c r="AG18" s="90">
        <f aca="true" t="shared" si="30" ref="AG18:AG26">AF18/AD18*10</f>
        <v>17.083333333333332</v>
      </c>
      <c r="AH18" s="17">
        <v>8192</v>
      </c>
      <c r="AI18" s="112">
        <v>8192</v>
      </c>
      <c r="AJ18" s="100">
        <f t="shared" si="27"/>
        <v>100</v>
      </c>
      <c r="AK18" s="112">
        <v>16432</v>
      </c>
      <c r="AL18" s="87">
        <f t="shared" si="28"/>
        <v>20.05859375</v>
      </c>
      <c r="AM18" s="17">
        <v>1810</v>
      </c>
      <c r="AN18" s="111">
        <v>1810</v>
      </c>
      <c r="AO18" s="101">
        <f aca="true" t="shared" si="31" ref="AO18:AO26">AN18/AM18*100</f>
        <v>100</v>
      </c>
      <c r="AP18" s="111">
        <v>3135</v>
      </c>
      <c r="AQ18" s="87">
        <f aca="true" t="shared" si="32" ref="AQ18:AQ26">AP18/AN18*10</f>
        <v>17.32044198895028</v>
      </c>
      <c r="AR18" s="17"/>
      <c r="AS18" s="111"/>
      <c r="AT18" s="101"/>
      <c r="AU18" s="111"/>
      <c r="AV18" s="87"/>
      <c r="AW18" s="103"/>
      <c r="AX18" s="111"/>
      <c r="AY18" s="102"/>
      <c r="AZ18" s="111"/>
      <c r="BA18" s="87"/>
      <c r="BB18" s="17">
        <v>147</v>
      </c>
      <c r="BC18" s="105">
        <v>147</v>
      </c>
      <c r="BD18" s="66">
        <f>BC18/BB18*100</f>
        <v>100</v>
      </c>
      <c r="BE18" s="105">
        <v>245</v>
      </c>
      <c r="BF18" s="87">
        <f>BE18/BC18*10</f>
        <v>16.666666666666668</v>
      </c>
      <c r="BG18" s="103"/>
      <c r="BH18" s="113"/>
      <c r="BI18" s="106"/>
      <c r="BJ18" s="113"/>
      <c r="BK18" s="87"/>
      <c r="BL18" s="103"/>
      <c r="BM18" s="101"/>
      <c r="BN18" s="101"/>
      <c r="BO18" s="101"/>
      <c r="BP18" s="87"/>
      <c r="BQ18" s="21"/>
      <c r="BR18" s="109"/>
      <c r="BS18" s="66"/>
      <c r="BT18" s="109"/>
      <c r="BU18" s="87"/>
    </row>
    <row r="19" spans="1:73" s="236" customFormat="1" ht="17.25" customHeight="1">
      <c r="A19" s="13" t="s">
        <v>9</v>
      </c>
      <c r="B19" s="63"/>
      <c r="C19" s="84">
        <f t="shared" si="12"/>
        <v>15115</v>
      </c>
      <c r="D19" s="85">
        <f t="shared" si="19"/>
        <v>15115</v>
      </c>
      <c r="E19" s="86">
        <f t="shared" si="20"/>
        <v>100</v>
      </c>
      <c r="F19" s="85">
        <f t="shared" si="21"/>
        <v>26441</v>
      </c>
      <c r="G19" s="87">
        <f t="shared" si="22"/>
        <v>17.49321865696328</v>
      </c>
      <c r="H19" s="88">
        <v>6554</v>
      </c>
      <c r="I19" s="89">
        <v>6554</v>
      </c>
      <c r="J19" s="66">
        <f t="shared" si="23"/>
        <v>100</v>
      </c>
      <c r="K19" s="89">
        <v>13909</v>
      </c>
      <c r="L19" s="90">
        <f t="shared" si="24"/>
        <v>21.2221544095209</v>
      </c>
      <c r="M19" s="21">
        <v>325</v>
      </c>
      <c r="N19" s="91">
        <v>325</v>
      </c>
      <c r="O19" s="66">
        <f t="shared" si="25"/>
        <v>100</v>
      </c>
      <c r="P19" s="91">
        <v>315</v>
      </c>
      <c r="Q19" s="87">
        <f t="shared" si="26"/>
        <v>9.692307692307692</v>
      </c>
      <c r="R19" s="92">
        <v>5</v>
      </c>
      <c r="S19" s="93">
        <v>5</v>
      </c>
      <c r="T19" s="94">
        <f>S19/R19*100</f>
        <v>100</v>
      </c>
      <c r="U19" s="110">
        <v>20</v>
      </c>
      <c r="V19" s="90">
        <f>U19/S19*10</f>
        <v>40</v>
      </c>
      <c r="W19" s="17">
        <v>201</v>
      </c>
      <c r="X19" s="22"/>
      <c r="Y19" s="22">
        <v>201</v>
      </c>
      <c r="Z19" s="66">
        <f>Y19/W19*100</f>
        <v>100</v>
      </c>
      <c r="AA19" s="112">
        <v>362</v>
      </c>
      <c r="AB19" s="87">
        <f>AA19/Y19*10</f>
        <v>18.00995024875622</v>
      </c>
      <c r="AC19" s="17">
        <v>3441</v>
      </c>
      <c r="AD19" s="111">
        <v>3441</v>
      </c>
      <c r="AE19" s="99">
        <f t="shared" si="29"/>
        <v>100</v>
      </c>
      <c r="AF19" s="111">
        <v>4594</v>
      </c>
      <c r="AG19" s="90">
        <f t="shared" si="30"/>
        <v>13.350770124963674</v>
      </c>
      <c r="AH19" s="17">
        <v>3575</v>
      </c>
      <c r="AI19" s="112">
        <v>3575</v>
      </c>
      <c r="AJ19" s="100">
        <f t="shared" si="27"/>
        <v>100</v>
      </c>
      <c r="AK19" s="112">
        <v>5959</v>
      </c>
      <c r="AL19" s="87">
        <f t="shared" si="28"/>
        <v>16.66853146853147</v>
      </c>
      <c r="AM19" s="17">
        <v>794</v>
      </c>
      <c r="AN19" s="111">
        <v>794</v>
      </c>
      <c r="AO19" s="101">
        <f t="shared" si="31"/>
        <v>100</v>
      </c>
      <c r="AP19" s="111">
        <v>1165</v>
      </c>
      <c r="AQ19" s="87">
        <f t="shared" si="32"/>
        <v>14.672544080604535</v>
      </c>
      <c r="AR19" s="17">
        <v>8</v>
      </c>
      <c r="AS19" s="111">
        <v>8</v>
      </c>
      <c r="AT19" s="101">
        <f>AS19/AR19*100</f>
        <v>100</v>
      </c>
      <c r="AU19" s="111">
        <v>15</v>
      </c>
      <c r="AV19" s="87">
        <f>AU19/AS19*10</f>
        <v>18.75</v>
      </c>
      <c r="AW19" s="103"/>
      <c r="AX19" s="111"/>
      <c r="AY19" s="102"/>
      <c r="AZ19" s="111"/>
      <c r="BA19" s="87"/>
      <c r="BB19" s="17">
        <v>212</v>
      </c>
      <c r="BC19" s="105">
        <v>212</v>
      </c>
      <c r="BD19" s="66">
        <f>BC19/BB19*100</f>
        <v>100</v>
      </c>
      <c r="BE19" s="105">
        <v>102</v>
      </c>
      <c r="BF19" s="87">
        <f>BE19/BC19*10</f>
        <v>4.811320754716981</v>
      </c>
      <c r="BG19" s="103"/>
      <c r="BH19" s="113"/>
      <c r="BI19" s="106"/>
      <c r="BJ19" s="113"/>
      <c r="BK19" s="87"/>
      <c r="BL19" s="103"/>
      <c r="BM19" s="101"/>
      <c r="BN19" s="101"/>
      <c r="BO19" s="101"/>
      <c r="BP19" s="87"/>
      <c r="BQ19" s="21"/>
      <c r="BR19" s="109"/>
      <c r="BS19" s="66"/>
      <c r="BT19" s="109"/>
      <c r="BU19" s="87"/>
    </row>
    <row r="20" spans="1:73" s="236" customFormat="1" ht="18" customHeight="1">
      <c r="A20" s="13" t="s">
        <v>10</v>
      </c>
      <c r="B20" s="63"/>
      <c r="C20" s="84">
        <f t="shared" si="12"/>
        <v>15696</v>
      </c>
      <c r="D20" s="85">
        <f t="shared" si="19"/>
        <v>15696</v>
      </c>
      <c r="E20" s="86">
        <f t="shared" si="20"/>
        <v>100</v>
      </c>
      <c r="F20" s="85">
        <f t="shared" si="21"/>
        <v>21073</v>
      </c>
      <c r="G20" s="87">
        <f t="shared" si="22"/>
        <v>13.425713557594293</v>
      </c>
      <c r="H20" s="88">
        <v>4324</v>
      </c>
      <c r="I20" s="89">
        <v>4324</v>
      </c>
      <c r="J20" s="66">
        <f t="shared" si="23"/>
        <v>100</v>
      </c>
      <c r="K20" s="89">
        <v>6193</v>
      </c>
      <c r="L20" s="90">
        <f t="shared" si="24"/>
        <v>14.322386679000925</v>
      </c>
      <c r="M20" s="21">
        <v>1812</v>
      </c>
      <c r="N20" s="91">
        <v>1812</v>
      </c>
      <c r="O20" s="66">
        <f t="shared" si="25"/>
        <v>100</v>
      </c>
      <c r="P20" s="91">
        <v>1588</v>
      </c>
      <c r="Q20" s="90">
        <f t="shared" si="26"/>
        <v>8.763796909492275</v>
      </c>
      <c r="R20" s="92">
        <v>998</v>
      </c>
      <c r="S20" s="93">
        <v>998</v>
      </c>
      <c r="T20" s="94">
        <f>S20/R20*100</f>
        <v>100</v>
      </c>
      <c r="U20" s="110">
        <v>968</v>
      </c>
      <c r="V20" s="90">
        <f>U20/S20*10</f>
        <v>9.69939879759519</v>
      </c>
      <c r="W20" s="17"/>
      <c r="X20" s="22"/>
      <c r="Y20" s="22"/>
      <c r="Z20" s="66"/>
      <c r="AA20" s="112"/>
      <c r="AB20" s="87"/>
      <c r="AC20" s="17">
        <v>2016</v>
      </c>
      <c r="AD20" s="111">
        <v>2016</v>
      </c>
      <c r="AE20" s="99">
        <f t="shared" si="29"/>
        <v>100</v>
      </c>
      <c r="AF20" s="111">
        <v>2359</v>
      </c>
      <c r="AG20" s="90">
        <f t="shared" si="30"/>
        <v>11.70138888888889</v>
      </c>
      <c r="AH20" s="17">
        <v>3410</v>
      </c>
      <c r="AI20" s="112">
        <v>3410</v>
      </c>
      <c r="AJ20" s="100">
        <f t="shared" si="27"/>
        <v>100</v>
      </c>
      <c r="AK20" s="112">
        <v>6059</v>
      </c>
      <c r="AL20" s="87">
        <f t="shared" si="28"/>
        <v>17.7683284457478</v>
      </c>
      <c r="AM20" s="17">
        <v>2479</v>
      </c>
      <c r="AN20" s="111">
        <v>2479</v>
      </c>
      <c r="AO20" s="101">
        <f t="shared" si="31"/>
        <v>100</v>
      </c>
      <c r="AP20" s="111">
        <v>3396</v>
      </c>
      <c r="AQ20" s="87">
        <f t="shared" si="32"/>
        <v>13.699072206534893</v>
      </c>
      <c r="AR20" s="17"/>
      <c r="AS20" s="111"/>
      <c r="AT20" s="101"/>
      <c r="AU20" s="111"/>
      <c r="AV20" s="87"/>
      <c r="AW20" s="103">
        <v>497</v>
      </c>
      <c r="AX20" s="111">
        <v>497</v>
      </c>
      <c r="AY20" s="99">
        <f>AX20/AW20*100</f>
        <v>100</v>
      </c>
      <c r="AZ20" s="111">
        <v>398</v>
      </c>
      <c r="BA20" s="87">
        <f>AZ20/AX20*10</f>
        <v>8.008048289738431</v>
      </c>
      <c r="BB20" s="17">
        <v>160</v>
      </c>
      <c r="BC20" s="105">
        <v>160</v>
      </c>
      <c r="BD20" s="66">
        <f>BC20/BB20*100</f>
        <v>100</v>
      </c>
      <c r="BE20" s="105">
        <v>112</v>
      </c>
      <c r="BF20" s="87">
        <f>BE20/BC20*10</f>
        <v>7</v>
      </c>
      <c r="BG20" s="103"/>
      <c r="BH20" s="113"/>
      <c r="BI20" s="106"/>
      <c r="BJ20" s="113"/>
      <c r="BK20" s="87"/>
      <c r="BL20" s="103"/>
      <c r="BM20" s="101"/>
      <c r="BN20" s="101"/>
      <c r="BO20" s="101"/>
      <c r="BP20" s="87"/>
      <c r="BQ20" s="21">
        <v>859</v>
      </c>
      <c r="BR20" s="109">
        <v>405</v>
      </c>
      <c r="BS20" s="66">
        <f>BR20/BQ20*100</f>
        <v>47.147846332945285</v>
      </c>
      <c r="BT20" s="109">
        <v>163</v>
      </c>
      <c r="BU20" s="87">
        <f>BT20/BR20*10</f>
        <v>4.0246913580246915</v>
      </c>
    </row>
    <row r="21" spans="1:73" s="236" customFormat="1" ht="16.5" customHeight="1">
      <c r="A21" s="13" t="s">
        <v>21</v>
      </c>
      <c r="B21" s="63"/>
      <c r="C21" s="84">
        <f t="shared" si="12"/>
        <v>26278</v>
      </c>
      <c r="D21" s="85">
        <f t="shared" si="19"/>
        <v>26142</v>
      </c>
      <c r="E21" s="86">
        <f t="shared" si="20"/>
        <v>99.48245680797625</v>
      </c>
      <c r="F21" s="85">
        <f t="shared" si="21"/>
        <v>70014</v>
      </c>
      <c r="G21" s="87">
        <f t="shared" si="22"/>
        <v>26.78218957998623</v>
      </c>
      <c r="H21" s="88">
        <v>13629</v>
      </c>
      <c r="I21" s="89">
        <v>13629</v>
      </c>
      <c r="J21" s="66">
        <f t="shared" si="23"/>
        <v>100</v>
      </c>
      <c r="K21" s="89">
        <v>45779</v>
      </c>
      <c r="L21" s="90">
        <f t="shared" si="24"/>
        <v>33.58940494533715</v>
      </c>
      <c r="M21" s="21">
        <v>2033</v>
      </c>
      <c r="N21" s="91">
        <v>2033</v>
      </c>
      <c r="O21" s="66">
        <f t="shared" si="25"/>
        <v>100</v>
      </c>
      <c r="P21" s="91">
        <v>3656</v>
      </c>
      <c r="Q21" s="90">
        <f t="shared" si="26"/>
        <v>17.98327594687654</v>
      </c>
      <c r="R21" s="92"/>
      <c r="S21" s="93"/>
      <c r="T21" s="94"/>
      <c r="U21" s="110"/>
      <c r="V21" s="96"/>
      <c r="W21" s="17">
        <v>270</v>
      </c>
      <c r="X21" s="22"/>
      <c r="Y21" s="22">
        <v>270</v>
      </c>
      <c r="Z21" s="66">
        <f aca="true" t="shared" si="33" ref="Z21:Z26">Y21/W21*100</f>
        <v>100</v>
      </c>
      <c r="AA21" s="97">
        <v>732</v>
      </c>
      <c r="AB21" s="87">
        <f aca="true" t="shared" si="34" ref="AB21:AB26">AA21/Y21*10</f>
        <v>27.111111111111114</v>
      </c>
      <c r="AC21" s="17">
        <v>3913</v>
      </c>
      <c r="AD21" s="98">
        <v>3913</v>
      </c>
      <c r="AE21" s="99">
        <f t="shared" si="29"/>
        <v>100</v>
      </c>
      <c r="AF21" s="98">
        <v>7619</v>
      </c>
      <c r="AG21" s="90">
        <f t="shared" si="30"/>
        <v>19.470994122156913</v>
      </c>
      <c r="AH21" s="17">
        <v>3438</v>
      </c>
      <c r="AI21" s="97">
        <v>3438</v>
      </c>
      <c r="AJ21" s="100">
        <f t="shared" si="27"/>
        <v>100</v>
      </c>
      <c r="AK21" s="97">
        <v>7541</v>
      </c>
      <c r="AL21" s="87">
        <f t="shared" si="28"/>
        <v>21.934264107038977</v>
      </c>
      <c r="AM21" s="17">
        <v>960</v>
      </c>
      <c r="AN21" s="98">
        <v>960</v>
      </c>
      <c r="AO21" s="101">
        <f t="shared" si="31"/>
        <v>100</v>
      </c>
      <c r="AP21" s="98">
        <v>2064</v>
      </c>
      <c r="AQ21" s="87">
        <f t="shared" si="32"/>
        <v>21.5</v>
      </c>
      <c r="AR21" s="17">
        <v>1136</v>
      </c>
      <c r="AS21" s="98">
        <v>1000</v>
      </c>
      <c r="AT21" s="101">
        <f>AS21/AR21*100</f>
        <v>88.02816901408451</v>
      </c>
      <c r="AU21" s="98">
        <v>850</v>
      </c>
      <c r="AV21" s="87">
        <f>AU21/AS21*10</f>
        <v>8.5</v>
      </c>
      <c r="AW21" s="103">
        <v>147</v>
      </c>
      <c r="AX21" s="98">
        <v>147</v>
      </c>
      <c r="AY21" s="99">
        <f>AX21/AW21*100</f>
        <v>100</v>
      </c>
      <c r="AZ21" s="98">
        <v>353</v>
      </c>
      <c r="BA21" s="87">
        <f>AZ21/AX21*10</f>
        <v>24.013605442176868</v>
      </c>
      <c r="BB21" s="17">
        <v>500</v>
      </c>
      <c r="BC21" s="105">
        <v>500</v>
      </c>
      <c r="BD21" s="66">
        <f>BC21/BB21*100</f>
        <v>100</v>
      </c>
      <c r="BE21" s="105">
        <v>673</v>
      </c>
      <c r="BF21" s="87">
        <f>BE21/BC21*10</f>
        <v>13.46</v>
      </c>
      <c r="BG21" s="103">
        <v>252</v>
      </c>
      <c r="BH21" s="106">
        <v>252</v>
      </c>
      <c r="BI21" s="106">
        <f>BH21/BG21*100</f>
        <v>100</v>
      </c>
      <c r="BJ21" s="106">
        <v>747</v>
      </c>
      <c r="BK21" s="87">
        <f aca="true" t="shared" si="35" ref="BK21:BK26">BJ21/BH21*10</f>
        <v>29.642857142857146</v>
      </c>
      <c r="BL21" s="103"/>
      <c r="BM21" s="102"/>
      <c r="BN21" s="99"/>
      <c r="BO21" s="102"/>
      <c r="BP21" s="104"/>
      <c r="BQ21" s="21"/>
      <c r="BR21" s="109"/>
      <c r="BS21" s="66"/>
      <c r="BT21" s="109"/>
      <c r="BU21" s="87"/>
    </row>
    <row r="22" spans="1:73" s="236" customFormat="1" ht="17.25" customHeight="1">
      <c r="A22" s="13" t="s">
        <v>22</v>
      </c>
      <c r="B22" s="63"/>
      <c r="C22" s="84">
        <f t="shared" si="12"/>
        <v>36430</v>
      </c>
      <c r="D22" s="85">
        <f t="shared" si="19"/>
        <v>35099</v>
      </c>
      <c r="E22" s="86">
        <f t="shared" si="20"/>
        <v>96.34641778753775</v>
      </c>
      <c r="F22" s="85">
        <f t="shared" si="21"/>
        <v>83105</v>
      </c>
      <c r="G22" s="87">
        <f t="shared" si="22"/>
        <v>23.67731274395282</v>
      </c>
      <c r="H22" s="88">
        <v>15854</v>
      </c>
      <c r="I22" s="89">
        <v>15854</v>
      </c>
      <c r="J22" s="66">
        <f t="shared" si="23"/>
        <v>100</v>
      </c>
      <c r="K22" s="89">
        <v>47562</v>
      </c>
      <c r="L22" s="90">
        <f t="shared" si="24"/>
        <v>30</v>
      </c>
      <c r="M22" s="21"/>
      <c r="N22" s="91"/>
      <c r="O22" s="114"/>
      <c r="P22" s="91"/>
      <c r="Q22" s="87"/>
      <c r="R22" s="92"/>
      <c r="S22" s="93"/>
      <c r="T22" s="94"/>
      <c r="U22" s="110"/>
      <c r="V22" s="96"/>
      <c r="W22" s="17">
        <v>1860</v>
      </c>
      <c r="X22" s="22"/>
      <c r="Y22" s="22">
        <v>1860</v>
      </c>
      <c r="Z22" s="66">
        <f t="shared" si="33"/>
        <v>100</v>
      </c>
      <c r="AA22" s="97">
        <v>2464</v>
      </c>
      <c r="AB22" s="87">
        <f t="shared" si="34"/>
        <v>13.247311827956988</v>
      </c>
      <c r="AC22" s="17">
        <v>11325</v>
      </c>
      <c r="AD22" s="98">
        <v>11325</v>
      </c>
      <c r="AE22" s="99">
        <f t="shared" si="29"/>
        <v>100</v>
      </c>
      <c r="AF22" s="98">
        <v>17017</v>
      </c>
      <c r="AG22" s="90">
        <f t="shared" si="30"/>
        <v>15.026048565121412</v>
      </c>
      <c r="AH22" s="17">
        <v>4778</v>
      </c>
      <c r="AI22" s="97">
        <v>4778</v>
      </c>
      <c r="AJ22" s="100">
        <f t="shared" si="27"/>
        <v>100</v>
      </c>
      <c r="AK22" s="97">
        <v>11751</v>
      </c>
      <c r="AL22" s="87">
        <f t="shared" si="28"/>
        <v>24.593972373377984</v>
      </c>
      <c r="AM22" s="17">
        <v>695</v>
      </c>
      <c r="AN22" s="98">
        <v>695</v>
      </c>
      <c r="AO22" s="101">
        <f t="shared" si="31"/>
        <v>100</v>
      </c>
      <c r="AP22" s="98">
        <v>1440</v>
      </c>
      <c r="AQ22" s="87">
        <f t="shared" si="32"/>
        <v>20.719424460431654</v>
      </c>
      <c r="AR22" s="17">
        <v>1825</v>
      </c>
      <c r="AS22" s="98">
        <v>494</v>
      </c>
      <c r="AT22" s="101">
        <f>AS22/AR22*100</f>
        <v>27.06849315068493</v>
      </c>
      <c r="AU22" s="98">
        <v>2730</v>
      </c>
      <c r="AV22" s="87">
        <f>AU22/AS22*10</f>
        <v>55.26315789473684</v>
      </c>
      <c r="AW22" s="103"/>
      <c r="AX22" s="98"/>
      <c r="AY22" s="99"/>
      <c r="AZ22" s="98"/>
      <c r="BA22" s="87"/>
      <c r="BB22" s="17">
        <v>30</v>
      </c>
      <c r="BC22" s="105">
        <v>30</v>
      </c>
      <c r="BD22" s="66">
        <f>BC22/BB22*100</f>
        <v>100</v>
      </c>
      <c r="BE22" s="105">
        <v>30</v>
      </c>
      <c r="BF22" s="87">
        <f>BE22/BC22*10</f>
        <v>10</v>
      </c>
      <c r="BG22" s="103">
        <v>63</v>
      </c>
      <c r="BH22" s="106">
        <v>63</v>
      </c>
      <c r="BI22" s="106">
        <f>BH22/BG22*100</f>
        <v>100</v>
      </c>
      <c r="BJ22" s="106">
        <v>111</v>
      </c>
      <c r="BK22" s="87">
        <f t="shared" si="35"/>
        <v>17.61904761904762</v>
      </c>
      <c r="BL22" s="103"/>
      <c r="BM22" s="102"/>
      <c r="BN22" s="99"/>
      <c r="BO22" s="102"/>
      <c r="BP22" s="104"/>
      <c r="BQ22" s="21">
        <v>1147</v>
      </c>
      <c r="BR22" s="109">
        <v>1147</v>
      </c>
      <c r="BS22" s="66">
        <f>BR22/BQ22*100</f>
        <v>100</v>
      </c>
      <c r="BT22" s="109">
        <v>726</v>
      </c>
      <c r="BU22" s="87">
        <f>BT22/BR22*10</f>
        <v>6.329555361813426</v>
      </c>
    </row>
    <row r="23" spans="1:73" s="236" customFormat="1" ht="17.25" customHeight="1">
      <c r="A23" s="13" t="s">
        <v>11</v>
      </c>
      <c r="B23" s="63"/>
      <c r="C23" s="84">
        <f t="shared" si="12"/>
        <v>14670</v>
      </c>
      <c r="D23" s="85">
        <f t="shared" si="19"/>
        <v>14670</v>
      </c>
      <c r="E23" s="86">
        <f t="shared" si="20"/>
        <v>100</v>
      </c>
      <c r="F23" s="85">
        <f t="shared" si="21"/>
        <v>19664</v>
      </c>
      <c r="G23" s="87">
        <f t="shared" si="22"/>
        <v>13.404226312201772</v>
      </c>
      <c r="H23" s="88">
        <v>4404</v>
      </c>
      <c r="I23" s="89">
        <v>4404</v>
      </c>
      <c r="J23" s="66">
        <f t="shared" si="23"/>
        <v>100</v>
      </c>
      <c r="K23" s="89">
        <v>9722</v>
      </c>
      <c r="L23" s="90">
        <f t="shared" si="24"/>
        <v>22.07538601271571</v>
      </c>
      <c r="M23" s="21">
        <v>930</v>
      </c>
      <c r="N23" s="91">
        <v>930</v>
      </c>
      <c r="O23" s="114">
        <f>N23/M23*100</f>
        <v>100</v>
      </c>
      <c r="P23" s="91">
        <v>1023</v>
      </c>
      <c r="Q23" s="90">
        <f>P23/N23*10</f>
        <v>11</v>
      </c>
      <c r="R23" s="92"/>
      <c r="S23" s="93"/>
      <c r="T23" s="94"/>
      <c r="U23" s="110"/>
      <c r="V23" s="96"/>
      <c r="W23" s="17">
        <v>324</v>
      </c>
      <c r="X23" s="22"/>
      <c r="Y23" s="22">
        <v>324</v>
      </c>
      <c r="Z23" s="66">
        <f t="shared" si="33"/>
        <v>100</v>
      </c>
      <c r="AA23" s="97">
        <v>561</v>
      </c>
      <c r="AB23" s="87">
        <f t="shared" si="34"/>
        <v>17.314814814814813</v>
      </c>
      <c r="AC23" s="17">
        <v>6241</v>
      </c>
      <c r="AD23" s="98">
        <v>6241</v>
      </c>
      <c r="AE23" s="99">
        <f t="shared" si="29"/>
        <v>100</v>
      </c>
      <c r="AF23" s="98">
        <v>4177</v>
      </c>
      <c r="AG23" s="87">
        <f t="shared" si="30"/>
        <v>6.692837686268226</v>
      </c>
      <c r="AH23" s="17">
        <v>1297</v>
      </c>
      <c r="AI23" s="97">
        <v>1297</v>
      </c>
      <c r="AJ23" s="100">
        <f t="shared" si="27"/>
        <v>100</v>
      </c>
      <c r="AK23" s="97">
        <v>1612</v>
      </c>
      <c r="AL23" s="87">
        <f t="shared" si="28"/>
        <v>12.428681572860448</v>
      </c>
      <c r="AM23" s="17">
        <v>1474</v>
      </c>
      <c r="AN23" s="98">
        <v>1474</v>
      </c>
      <c r="AO23" s="101">
        <f t="shared" si="31"/>
        <v>100</v>
      </c>
      <c r="AP23" s="98">
        <v>2569</v>
      </c>
      <c r="AQ23" s="87">
        <f t="shared" si="32"/>
        <v>17.428765264586158</v>
      </c>
      <c r="AR23" s="17"/>
      <c r="AS23" s="98"/>
      <c r="AT23" s="101"/>
      <c r="AU23" s="98"/>
      <c r="AV23" s="87"/>
      <c r="AW23" s="103"/>
      <c r="AX23" s="98"/>
      <c r="AY23" s="99"/>
      <c r="AZ23" s="98"/>
      <c r="BA23" s="87"/>
      <c r="BB23" s="17"/>
      <c r="BC23" s="105"/>
      <c r="BD23" s="66"/>
      <c r="BE23" s="105"/>
      <c r="BF23" s="87"/>
      <c r="BG23" s="103"/>
      <c r="BH23" s="106"/>
      <c r="BI23" s="106"/>
      <c r="BJ23" s="106"/>
      <c r="BK23" s="87"/>
      <c r="BL23" s="103"/>
      <c r="BM23" s="102"/>
      <c r="BN23" s="99"/>
      <c r="BO23" s="102"/>
      <c r="BP23" s="104"/>
      <c r="BQ23" s="21"/>
      <c r="BR23" s="109"/>
      <c r="BS23" s="66"/>
      <c r="BT23" s="109"/>
      <c r="BU23" s="87"/>
    </row>
    <row r="24" spans="1:73" s="236" customFormat="1" ht="17.25" customHeight="1">
      <c r="A24" s="13" t="s">
        <v>12</v>
      </c>
      <c r="B24" s="63"/>
      <c r="C24" s="84">
        <f t="shared" si="12"/>
        <v>41139</v>
      </c>
      <c r="D24" s="85">
        <f>I24+N24+S24+Y24+AD24+AI24+AN24+AS24+AX24+BC24+BH24+BM24</f>
        <v>41139</v>
      </c>
      <c r="E24" s="86">
        <f t="shared" si="20"/>
        <v>100</v>
      </c>
      <c r="F24" s="85">
        <f>K24+P24+U24+AA24+AF24+AK24+AP24+AU24+AZ24+BE24+BJ24+BO24</f>
        <v>111069</v>
      </c>
      <c r="G24" s="87">
        <f>F24/D24*10</f>
        <v>26.99846860643185</v>
      </c>
      <c r="H24" s="88">
        <v>15910</v>
      </c>
      <c r="I24" s="89">
        <v>15910</v>
      </c>
      <c r="J24" s="66">
        <f>I24/H24*100</f>
        <v>100</v>
      </c>
      <c r="K24" s="89">
        <v>52870</v>
      </c>
      <c r="L24" s="90">
        <f>K24/I24*10</f>
        <v>33.23067253299811</v>
      </c>
      <c r="M24" s="21">
        <v>937</v>
      </c>
      <c r="N24" s="91">
        <v>937</v>
      </c>
      <c r="O24" s="114">
        <f>N24/M24*100</f>
        <v>100</v>
      </c>
      <c r="P24" s="91">
        <v>2315</v>
      </c>
      <c r="Q24" s="90">
        <f>P24/N24*10</f>
        <v>24.70651013874066</v>
      </c>
      <c r="R24" s="92"/>
      <c r="S24" s="93"/>
      <c r="T24" s="94"/>
      <c r="U24" s="110"/>
      <c r="V24" s="96"/>
      <c r="W24" s="29">
        <v>2059</v>
      </c>
      <c r="X24" s="30"/>
      <c r="Y24" s="30">
        <v>2059</v>
      </c>
      <c r="Z24" s="66">
        <f t="shared" si="33"/>
        <v>100</v>
      </c>
      <c r="AA24" s="97">
        <v>4994</v>
      </c>
      <c r="AB24" s="87">
        <f t="shared" si="34"/>
        <v>24.25449247207382</v>
      </c>
      <c r="AC24" s="17">
        <v>11382</v>
      </c>
      <c r="AD24" s="111">
        <v>11382</v>
      </c>
      <c r="AE24" s="99">
        <f t="shared" si="29"/>
        <v>100</v>
      </c>
      <c r="AF24" s="111">
        <v>24719</v>
      </c>
      <c r="AG24" s="87">
        <f t="shared" si="30"/>
        <v>21.71762431910033</v>
      </c>
      <c r="AH24" s="17">
        <v>8928</v>
      </c>
      <c r="AI24" s="112">
        <v>8928</v>
      </c>
      <c r="AJ24" s="100">
        <f t="shared" si="27"/>
        <v>100</v>
      </c>
      <c r="AK24" s="112">
        <v>21300</v>
      </c>
      <c r="AL24" s="87">
        <f t="shared" si="28"/>
        <v>23.857526881720432</v>
      </c>
      <c r="AM24" s="17">
        <v>1549</v>
      </c>
      <c r="AN24" s="111">
        <v>1549</v>
      </c>
      <c r="AO24" s="101">
        <f t="shared" si="31"/>
        <v>100</v>
      </c>
      <c r="AP24" s="111">
        <v>4041</v>
      </c>
      <c r="AQ24" s="87">
        <f t="shared" si="32"/>
        <v>26.087798579728858</v>
      </c>
      <c r="AR24" s="17"/>
      <c r="AS24" s="111"/>
      <c r="AT24" s="101"/>
      <c r="AU24" s="111"/>
      <c r="AV24" s="87"/>
      <c r="AW24" s="103">
        <v>70</v>
      </c>
      <c r="AX24" s="111">
        <v>70</v>
      </c>
      <c r="AY24" s="99">
        <f>AX24/AW24*100</f>
        <v>100</v>
      </c>
      <c r="AZ24" s="111">
        <v>227</v>
      </c>
      <c r="BA24" s="87">
        <f>AZ24/AX24*10</f>
        <v>32.42857142857143</v>
      </c>
      <c r="BB24" s="17">
        <v>103</v>
      </c>
      <c r="BC24" s="105">
        <v>103</v>
      </c>
      <c r="BD24" s="66">
        <f>BC24/BB24*100</f>
        <v>100</v>
      </c>
      <c r="BE24" s="105">
        <v>159</v>
      </c>
      <c r="BF24" s="87">
        <f>BE24/BC24*10</f>
        <v>15.436893203883495</v>
      </c>
      <c r="BG24" s="103">
        <v>201</v>
      </c>
      <c r="BH24" s="113">
        <v>201</v>
      </c>
      <c r="BI24" s="106">
        <f>BH24/BG24*100</f>
        <v>100</v>
      </c>
      <c r="BJ24" s="113">
        <v>444</v>
      </c>
      <c r="BK24" s="87">
        <f t="shared" si="35"/>
        <v>22.08955223880597</v>
      </c>
      <c r="BL24" s="103"/>
      <c r="BM24" s="101"/>
      <c r="BN24" s="101"/>
      <c r="BO24" s="101"/>
      <c r="BP24" s="87"/>
      <c r="BQ24" s="21"/>
      <c r="BR24" s="109"/>
      <c r="BS24" s="66"/>
      <c r="BT24" s="109"/>
      <c r="BU24" s="87"/>
    </row>
    <row r="25" spans="1:73" s="236" customFormat="1" ht="18" customHeight="1">
      <c r="A25" s="13" t="s">
        <v>23</v>
      </c>
      <c r="B25" s="63"/>
      <c r="C25" s="84">
        <f t="shared" si="12"/>
        <v>58520</v>
      </c>
      <c r="D25" s="85">
        <f>I25+N25+S25+Y25+AD25+AI25+AN25+AS25+AX25+BC25+BH25+BM25</f>
        <v>58230</v>
      </c>
      <c r="E25" s="86">
        <f t="shared" si="20"/>
        <v>99.50444292549557</v>
      </c>
      <c r="F25" s="85">
        <f>K25+P25+U25+AA25+AF25+AK25+AP25+AU25+AZ25+BE25+BJ25+BO25</f>
        <v>147267</v>
      </c>
      <c r="G25" s="87">
        <f>F25/D25*10</f>
        <v>25.290571870170012</v>
      </c>
      <c r="H25" s="88">
        <v>17084</v>
      </c>
      <c r="I25" s="89">
        <v>17084</v>
      </c>
      <c r="J25" s="66">
        <f>I25/H25*100</f>
        <v>100</v>
      </c>
      <c r="K25" s="89">
        <v>54781</v>
      </c>
      <c r="L25" s="90">
        <f>K25/I25*10</f>
        <v>32.0656754858347</v>
      </c>
      <c r="M25" s="21">
        <v>348</v>
      </c>
      <c r="N25" s="91">
        <v>348</v>
      </c>
      <c r="O25" s="114">
        <f>N25/M25*100</f>
        <v>100</v>
      </c>
      <c r="P25" s="91">
        <v>895</v>
      </c>
      <c r="Q25" s="90">
        <f>P25/N25*10</f>
        <v>25.718390804597703</v>
      </c>
      <c r="R25" s="92"/>
      <c r="S25" s="93"/>
      <c r="T25" s="94"/>
      <c r="U25" s="110"/>
      <c r="V25" s="96"/>
      <c r="W25" s="17">
        <v>678</v>
      </c>
      <c r="X25" s="22"/>
      <c r="Y25" s="22">
        <v>678</v>
      </c>
      <c r="Z25" s="66">
        <f t="shared" si="33"/>
        <v>100</v>
      </c>
      <c r="AA25" s="97">
        <v>1109</v>
      </c>
      <c r="AB25" s="87">
        <f t="shared" si="34"/>
        <v>16.35693215339233</v>
      </c>
      <c r="AC25" s="17">
        <v>27810</v>
      </c>
      <c r="AD25" s="98">
        <v>27810</v>
      </c>
      <c r="AE25" s="99">
        <f t="shared" si="29"/>
        <v>100</v>
      </c>
      <c r="AF25" s="98">
        <v>60837</v>
      </c>
      <c r="AG25" s="87">
        <f t="shared" si="30"/>
        <v>21.87594390507012</v>
      </c>
      <c r="AH25" s="17">
        <v>10498</v>
      </c>
      <c r="AI25" s="97">
        <v>10498</v>
      </c>
      <c r="AJ25" s="100">
        <f t="shared" si="27"/>
        <v>100</v>
      </c>
      <c r="AK25" s="97">
        <v>26678</v>
      </c>
      <c r="AL25" s="87">
        <f t="shared" si="28"/>
        <v>25.412459516098306</v>
      </c>
      <c r="AM25" s="17">
        <v>1158</v>
      </c>
      <c r="AN25" s="98">
        <v>1158</v>
      </c>
      <c r="AO25" s="101">
        <f t="shared" si="31"/>
        <v>100</v>
      </c>
      <c r="AP25" s="98">
        <v>2059</v>
      </c>
      <c r="AQ25" s="87">
        <f t="shared" si="32"/>
        <v>17.780656303972368</v>
      </c>
      <c r="AR25" s="17">
        <v>240</v>
      </c>
      <c r="AS25" s="98"/>
      <c r="AT25" s="101"/>
      <c r="AU25" s="98"/>
      <c r="AV25" s="87"/>
      <c r="AW25" s="103"/>
      <c r="AX25" s="102"/>
      <c r="AY25" s="99"/>
      <c r="AZ25" s="102"/>
      <c r="BA25" s="87"/>
      <c r="BB25" s="17">
        <v>520</v>
      </c>
      <c r="BC25" s="105">
        <v>520</v>
      </c>
      <c r="BD25" s="66">
        <f>BC25/BB25*100</f>
        <v>100</v>
      </c>
      <c r="BE25" s="105">
        <v>640</v>
      </c>
      <c r="BF25" s="87">
        <f>BE25/BC25*10</f>
        <v>12.307692307692308</v>
      </c>
      <c r="BG25" s="103"/>
      <c r="BH25" s="106"/>
      <c r="BI25" s="106"/>
      <c r="BJ25" s="106"/>
      <c r="BK25" s="87"/>
      <c r="BL25" s="103">
        <v>184</v>
      </c>
      <c r="BM25" s="102">
        <v>134</v>
      </c>
      <c r="BN25" s="99">
        <f>BM25/BL25*100</f>
        <v>72.82608695652173</v>
      </c>
      <c r="BO25" s="102">
        <v>268</v>
      </c>
      <c r="BP25" s="87">
        <f>BO25/BM25*10</f>
        <v>20</v>
      </c>
      <c r="BQ25" s="21"/>
      <c r="BR25" s="109"/>
      <c r="BS25" s="66"/>
      <c r="BT25" s="109"/>
      <c r="BU25" s="87"/>
    </row>
    <row r="26" spans="1:73" s="236" customFormat="1" ht="17.25" customHeight="1">
      <c r="A26" s="13" t="s">
        <v>13</v>
      </c>
      <c r="B26" s="63"/>
      <c r="C26" s="84">
        <f t="shared" si="12"/>
        <v>45841</v>
      </c>
      <c r="D26" s="85">
        <f>I26+N26+S26+Y26+AD26+AI26+AN26+AS26+AX26+BC26+BH26+BM26</f>
        <v>42100</v>
      </c>
      <c r="E26" s="86">
        <f>D26/C26*100</f>
        <v>91.8391832638904</v>
      </c>
      <c r="F26" s="85">
        <f>K26+P26+U26+AA26+AF26+AK26+AP26+AU26+AZ26+BE26+BJ26+BO26</f>
        <v>138748</v>
      </c>
      <c r="G26" s="87">
        <f>F26/D26*10</f>
        <v>32.95676959619953</v>
      </c>
      <c r="H26" s="88">
        <v>20570</v>
      </c>
      <c r="I26" s="89">
        <v>20570</v>
      </c>
      <c r="J26" s="66">
        <f>I26/H26*100</f>
        <v>100</v>
      </c>
      <c r="K26" s="89">
        <v>78519</v>
      </c>
      <c r="L26" s="90">
        <f>K26/I26*10</f>
        <v>38.171609139523575</v>
      </c>
      <c r="M26" s="21">
        <v>2791</v>
      </c>
      <c r="N26" s="91">
        <v>2791</v>
      </c>
      <c r="O26" s="114">
        <f>N26/M26*100</f>
        <v>100</v>
      </c>
      <c r="P26" s="91">
        <v>7578</v>
      </c>
      <c r="Q26" s="90">
        <f>P26/N26*10</f>
        <v>27.151558581153708</v>
      </c>
      <c r="R26" s="92"/>
      <c r="S26" s="93"/>
      <c r="T26" s="94"/>
      <c r="U26" s="110"/>
      <c r="V26" s="96"/>
      <c r="W26" s="17">
        <v>3</v>
      </c>
      <c r="X26" s="22"/>
      <c r="Y26" s="22">
        <v>3</v>
      </c>
      <c r="Z26" s="66">
        <f t="shared" si="33"/>
        <v>100</v>
      </c>
      <c r="AA26" s="97">
        <v>6</v>
      </c>
      <c r="AB26" s="87">
        <f t="shared" si="34"/>
        <v>20</v>
      </c>
      <c r="AC26" s="17">
        <v>2705</v>
      </c>
      <c r="AD26" s="98">
        <v>2705</v>
      </c>
      <c r="AE26" s="99">
        <f t="shared" si="29"/>
        <v>100</v>
      </c>
      <c r="AF26" s="98">
        <v>5519</v>
      </c>
      <c r="AG26" s="87">
        <f t="shared" si="30"/>
        <v>20.402957486136785</v>
      </c>
      <c r="AH26" s="17">
        <v>12298</v>
      </c>
      <c r="AI26" s="97">
        <v>12298</v>
      </c>
      <c r="AJ26" s="115">
        <f t="shared" si="27"/>
        <v>100</v>
      </c>
      <c r="AK26" s="97">
        <v>38551</v>
      </c>
      <c r="AL26" s="87">
        <f t="shared" si="28"/>
        <v>31.347373556675883</v>
      </c>
      <c r="AM26" s="17">
        <v>1487</v>
      </c>
      <c r="AN26" s="98">
        <v>1487</v>
      </c>
      <c r="AO26" s="101">
        <f t="shared" si="31"/>
        <v>100</v>
      </c>
      <c r="AP26" s="98">
        <v>4043</v>
      </c>
      <c r="AQ26" s="87">
        <f t="shared" si="32"/>
        <v>27.188971082716883</v>
      </c>
      <c r="AR26" s="17">
        <v>4026</v>
      </c>
      <c r="AS26" s="98">
        <v>285</v>
      </c>
      <c r="AT26" s="101">
        <f>AS26/AR26*100</f>
        <v>7.078986587183309</v>
      </c>
      <c r="AU26" s="98">
        <v>1425</v>
      </c>
      <c r="AV26" s="87">
        <f>AU26/AS26*10</f>
        <v>50</v>
      </c>
      <c r="AW26" s="103">
        <v>1</v>
      </c>
      <c r="AX26" s="102">
        <v>1</v>
      </c>
      <c r="AY26" s="99">
        <f>AX26/AW26*100</f>
        <v>100</v>
      </c>
      <c r="AZ26" s="102">
        <v>3</v>
      </c>
      <c r="BA26" s="87">
        <f>AZ26/AX26*10</f>
        <v>30</v>
      </c>
      <c r="BB26" s="17">
        <v>1218</v>
      </c>
      <c r="BC26" s="105">
        <v>1218</v>
      </c>
      <c r="BD26" s="66">
        <f>BC26/BB26*100</f>
        <v>100</v>
      </c>
      <c r="BE26" s="105">
        <v>1499</v>
      </c>
      <c r="BF26" s="87">
        <f>BE26/BC26*10</f>
        <v>12.307060755336618</v>
      </c>
      <c r="BG26" s="103">
        <v>330</v>
      </c>
      <c r="BH26" s="106">
        <v>330</v>
      </c>
      <c r="BI26" s="106">
        <f>BH26/BG26*100</f>
        <v>100</v>
      </c>
      <c r="BJ26" s="106">
        <v>1110</v>
      </c>
      <c r="BK26" s="87">
        <f t="shared" si="35"/>
        <v>33.63636363636364</v>
      </c>
      <c r="BL26" s="103">
        <v>412</v>
      </c>
      <c r="BM26" s="102">
        <v>412</v>
      </c>
      <c r="BN26" s="99">
        <f>BM26/BL26*100</f>
        <v>100</v>
      </c>
      <c r="BO26" s="102">
        <v>495</v>
      </c>
      <c r="BP26" s="87">
        <f>BO26/BM26*10</f>
        <v>12.014563106796118</v>
      </c>
      <c r="BQ26" s="21">
        <v>606</v>
      </c>
      <c r="BR26" s="109">
        <v>606</v>
      </c>
      <c r="BS26" s="66">
        <f>BR26/BQ26*100</f>
        <v>100</v>
      </c>
      <c r="BT26" s="109">
        <v>270</v>
      </c>
      <c r="BU26" s="87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5"/>
      <c r="U27" s="64"/>
      <c r="V27" s="37"/>
      <c r="W27" s="19"/>
      <c r="X27" s="23"/>
      <c r="Y27" s="20"/>
      <c r="Z27" s="20"/>
      <c r="AA27" s="20"/>
      <c r="AB27" s="18"/>
      <c r="AC27" s="19"/>
      <c r="AD27" s="23"/>
      <c r="AE27" s="67"/>
      <c r="AF27" s="23"/>
      <c r="AG27" s="18"/>
      <c r="AH27" s="19"/>
      <c r="AI27" s="20"/>
      <c r="AJ27" s="68"/>
      <c r="AK27" s="20"/>
      <c r="AL27" s="24"/>
      <c r="AM27" s="19"/>
      <c r="AN27" s="23"/>
      <c r="AO27" s="67"/>
      <c r="AP27" s="23"/>
      <c r="AQ27" s="24"/>
      <c r="AR27" s="19"/>
      <c r="AS27" s="25"/>
      <c r="AT27" s="101"/>
      <c r="AU27" s="25"/>
      <c r="AV27" s="87"/>
      <c r="AW27" s="19"/>
      <c r="AX27" s="23"/>
      <c r="AY27" s="102"/>
      <c r="AZ27" s="23"/>
      <c r="BA27" s="87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9"/>
      <c r="BO27" s="23"/>
      <c r="BP27" s="87"/>
      <c r="BQ27" s="27"/>
      <c r="BR27" s="28"/>
      <c r="BS27" s="15"/>
      <c r="BT27" s="28"/>
      <c r="BU27" s="38"/>
    </row>
    <row r="28" spans="1:73" ht="19.5" customHeight="1" thickBot="1">
      <c r="A28" s="121" t="s">
        <v>24</v>
      </c>
      <c r="B28" s="122"/>
      <c r="C28" s="123">
        <f>SUM(C6:C26)</f>
        <v>541216</v>
      </c>
      <c r="D28" s="124">
        <f>SUM(D6:D26)</f>
        <v>532216</v>
      </c>
      <c r="E28" s="125">
        <f>D28/C28*100</f>
        <v>98.33707798734702</v>
      </c>
      <c r="F28" s="124">
        <f>SUM(F6:F26)</f>
        <v>1304485.5</v>
      </c>
      <c r="G28" s="126">
        <f>F28/D28*10</f>
        <v>24.51045252303576</v>
      </c>
      <c r="H28" s="123">
        <f>SUM(H6:H26)</f>
        <v>228011</v>
      </c>
      <c r="I28" s="124">
        <f>SUM(I6:I26)</f>
        <v>228011</v>
      </c>
      <c r="J28" s="127">
        <f>I28/H28*100</f>
        <v>100</v>
      </c>
      <c r="K28" s="124">
        <f>SUM(K6:K26)</f>
        <v>691605</v>
      </c>
      <c r="L28" s="126">
        <f>K28/I28*10</f>
        <v>30.332089241308534</v>
      </c>
      <c r="M28" s="123">
        <f>SUM(M6:M26)</f>
        <v>26490</v>
      </c>
      <c r="N28" s="124">
        <f>SUM(N6:N26)</f>
        <v>26490</v>
      </c>
      <c r="O28" s="127">
        <f>N28/M28*100</f>
        <v>100</v>
      </c>
      <c r="P28" s="124">
        <f>SUM(P6:P26)</f>
        <v>55541</v>
      </c>
      <c r="Q28" s="126">
        <f>P28/N28*10</f>
        <v>20.96677991694979</v>
      </c>
      <c r="R28" s="128">
        <f>SUM(R6:R26)</f>
        <v>1053</v>
      </c>
      <c r="S28" s="129">
        <f>SUM(S7:S26)</f>
        <v>1053</v>
      </c>
      <c r="T28" s="130">
        <f>S28/R28*100</f>
        <v>100</v>
      </c>
      <c r="U28" s="131">
        <f>SUM(U7:U26)</f>
        <v>1038</v>
      </c>
      <c r="V28" s="132">
        <f>U28/S28*10</f>
        <v>9.857549857549857</v>
      </c>
      <c r="W28" s="123">
        <f>SUM(W6:W26)</f>
        <v>9181</v>
      </c>
      <c r="X28" s="124">
        <f>SUM(X6:X26)</f>
        <v>800</v>
      </c>
      <c r="Y28" s="124">
        <f>SUM(Y6:Y27)</f>
        <v>9181</v>
      </c>
      <c r="Z28" s="127">
        <f>Y28/W28*100</f>
        <v>100</v>
      </c>
      <c r="AA28" s="124">
        <f>SUM(AA6:AA27)</f>
        <v>16713</v>
      </c>
      <c r="AB28" s="126">
        <f>AA28/Y28*10</f>
        <v>18.203899357368478</v>
      </c>
      <c r="AC28" s="123">
        <f>SUM(AC6:AC26)</f>
        <v>129340</v>
      </c>
      <c r="AD28" s="124">
        <f>SUM(AD6:AD26)</f>
        <v>129340</v>
      </c>
      <c r="AE28" s="133">
        <f>AD28/AC28*100</f>
        <v>100</v>
      </c>
      <c r="AF28" s="124">
        <f>SUM(AF7:AF26)</f>
        <v>226513</v>
      </c>
      <c r="AG28" s="134">
        <f>AF28/AD28*10</f>
        <v>17.512989021184474</v>
      </c>
      <c r="AH28" s="123">
        <f>SUM(AH6:AH26)</f>
        <v>95290</v>
      </c>
      <c r="AI28" s="124">
        <f>SUM(AI6:AI26)</f>
        <v>95290</v>
      </c>
      <c r="AJ28" s="125">
        <f>AI28/AH28*100</f>
        <v>100</v>
      </c>
      <c r="AK28" s="124">
        <f>SUM(AK6:AK26)</f>
        <v>227868.5</v>
      </c>
      <c r="AL28" s="126">
        <f>AK28/AI28*10</f>
        <v>23.913159827893796</v>
      </c>
      <c r="AM28" s="123">
        <f>SUM(AM6:AM26)</f>
        <v>31788</v>
      </c>
      <c r="AN28" s="135">
        <f>SUM(AN6:AN26)</f>
        <v>31788</v>
      </c>
      <c r="AO28" s="125">
        <f>AN28/AM28*100</f>
        <v>100</v>
      </c>
      <c r="AP28" s="135">
        <f>SUM(AP6:AP26)</f>
        <v>64896</v>
      </c>
      <c r="AQ28" s="126">
        <f>AP28/AN28*10</f>
        <v>20.415251038127593</v>
      </c>
      <c r="AR28" s="123">
        <f>SUM(AR6:AR26)</f>
        <v>10538</v>
      </c>
      <c r="AS28" s="81">
        <f>SUM(AS7:AS26)</f>
        <v>2124</v>
      </c>
      <c r="AT28" s="219">
        <f>AS28/AR28*100</f>
        <v>20.15562725374834</v>
      </c>
      <c r="AU28" s="81">
        <f>SUM(AU7:AU27)</f>
        <v>7503</v>
      </c>
      <c r="AV28" s="167">
        <f>AU28/AS28*10</f>
        <v>35.324858757062145</v>
      </c>
      <c r="AW28" s="77">
        <f>SUM(AW6:AW26)</f>
        <v>1264</v>
      </c>
      <c r="AX28" s="81">
        <f>SUM(AX7:AX26)</f>
        <v>1264</v>
      </c>
      <c r="AY28" s="166">
        <f>AX28/AW28*100</f>
        <v>100</v>
      </c>
      <c r="AZ28" s="81">
        <f>SUM(AZ6:AZ26)</f>
        <v>1695</v>
      </c>
      <c r="BA28" s="167">
        <f>AZ28/AX28*10</f>
        <v>13.409810126582277</v>
      </c>
      <c r="BB28" s="77">
        <f>SUM(BB6:BB26)</f>
        <v>5258</v>
      </c>
      <c r="BC28" s="81">
        <f>SUM(BC7:BC26)</f>
        <v>5008</v>
      </c>
      <c r="BD28" s="79">
        <f>BC28/BB28*100</f>
        <v>95.24534043362495</v>
      </c>
      <c r="BE28" s="81">
        <f>SUM(BE7:BE27)</f>
        <v>5651</v>
      </c>
      <c r="BF28" s="80">
        <f>BE28/BC28*10</f>
        <v>11.283945686900958</v>
      </c>
      <c r="BG28" s="77">
        <f>SUM(BG6:BG26)</f>
        <v>1133</v>
      </c>
      <c r="BH28" s="81">
        <f>SUM(BH6:BH26)</f>
        <v>1133</v>
      </c>
      <c r="BI28" s="82">
        <f>BH28/BG28*100</f>
        <v>100</v>
      </c>
      <c r="BJ28" s="81">
        <f>SUM(BJ6:BJ26)</f>
        <v>3046</v>
      </c>
      <c r="BK28" s="69">
        <f>BJ28/BH28*10</f>
        <v>26.884377758164163</v>
      </c>
      <c r="BL28" s="77">
        <f>SUM(BL6:BL26)</f>
        <v>1870</v>
      </c>
      <c r="BM28" s="81">
        <f>SUM(BM6:BM26)</f>
        <v>1534</v>
      </c>
      <c r="BN28" s="166">
        <f>BM28/BL28*100</f>
        <v>82.03208556149733</v>
      </c>
      <c r="BO28" s="81">
        <f>SUM(BO6:BO26)</f>
        <v>2416</v>
      </c>
      <c r="BP28" s="167">
        <f>BO28/BM28*10</f>
        <v>15.749674054758799</v>
      </c>
      <c r="BQ28" s="77">
        <f>SUM(BQ6:BQ26)</f>
        <v>7182</v>
      </c>
      <c r="BR28" s="78">
        <f>SUM(BR6:BR26)</f>
        <v>6312</v>
      </c>
      <c r="BS28" s="79">
        <f>BR28/BQ28*100</f>
        <v>87.88638262322472</v>
      </c>
      <c r="BT28" s="78">
        <f>SUM(BT6:BT26)</f>
        <v>3364.8</v>
      </c>
      <c r="BU28" s="83">
        <f>BT28/BR28*10</f>
        <v>5.330798479087453</v>
      </c>
    </row>
    <row r="29" spans="1:73" ht="18" customHeight="1" thickBot="1">
      <c r="A29" s="136" t="s">
        <v>15</v>
      </c>
      <c r="B29" s="137">
        <v>158</v>
      </c>
      <c r="C29" s="138">
        <v>522476</v>
      </c>
      <c r="D29" s="139">
        <v>514416</v>
      </c>
      <c r="E29" s="140">
        <v>98.45734540916712</v>
      </c>
      <c r="F29" s="139">
        <v>886440.9</v>
      </c>
      <c r="G29" s="141">
        <v>17.23198539703275</v>
      </c>
      <c r="H29" s="138">
        <v>235184</v>
      </c>
      <c r="I29" s="139">
        <v>231607</v>
      </c>
      <c r="J29" s="142">
        <v>98.47906320157834</v>
      </c>
      <c r="K29" s="139">
        <v>418391</v>
      </c>
      <c r="L29" s="141">
        <v>18.06469579934976</v>
      </c>
      <c r="M29" s="138">
        <v>33635</v>
      </c>
      <c r="N29" s="139">
        <v>33282</v>
      </c>
      <c r="O29" s="143">
        <v>98.95049799316189</v>
      </c>
      <c r="P29" s="139">
        <v>53449</v>
      </c>
      <c r="Q29" s="144">
        <v>16.059431524547804</v>
      </c>
      <c r="R29" s="145"/>
      <c r="S29" s="146"/>
      <c r="T29" s="147"/>
      <c r="U29" s="147"/>
      <c r="V29" s="148"/>
      <c r="W29" s="149">
        <v>10198</v>
      </c>
      <c r="X29" s="150"/>
      <c r="Y29" s="150">
        <v>10186</v>
      </c>
      <c r="Z29" s="142">
        <f>Y29/W29*100</f>
        <v>99.88232986860169</v>
      </c>
      <c r="AA29" s="150">
        <v>10310</v>
      </c>
      <c r="AB29" s="141">
        <f>AA29/Y29*10</f>
        <v>10.1217357156882</v>
      </c>
      <c r="AC29" s="149">
        <v>121415</v>
      </c>
      <c r="AD29" s="150">
        <v>80771</v>
      </c>
      <c r="AE29" s="225">
        <f>AD29/AC29*100</f>
        <v>66.52472923444385</v>
      </c>
      <c r="AF29" s="150">
        <v>122185</v>
      </c>
      <c r="AG29" s="226">
        <f>AF29/AD29*10</f>
        <v>15.127335305988536</v>
      </c>
      <c r="AH29" s="149">
        <v>91964</v>
      </c>
      <c r="AI29" s="150">
        <v>77528</v>
      </c>
      <c r="AJ29" s="223">
        <f>AI29/AH29*100</f>
        <v>84.30255317298074</v>
      </c>
      <c r="AK29" s="150">
        <v>115374</v>
      </c>
      <c r="AL29" s="224">
        <f>AK29/AI29*10</f>
        <v>14.881591167062222</v>
      </c>
      <c r="AM29" s="149">
        <v>27599</v>
      </c>
      <c r="AN29" s="150">
        <v>16604</v>
      </c>
      <c r="AO29" s="151">
        <f>AN29/AM29*100</f>
        <v>60.16160005797312</v>
      </c>
      <c r="AP29" s="150">
        <v>19845</v>
      </c>
      <c r="AQ29" s="141">
        <f>AP29/AN29*10</f>
        <v>11.951939291736931</v>
      </c>
      <c r="AR29" s="149">
        <v>8673</v>
      </c>
      <c r="AS29" s="73">
        <v>1357</v>
      </c>
      <c r="AT29" s="101">
        <f>AS29/AR29*100</f>
        <v>15.646258503401361</v>
      </c>
      <c r="AU29" s="218">
        <v>10459</v>
      </c>
      <c r="AV29" s="87">
        <f>AU29/AS29*10</f>
        <v>77.07442888725129</v>
      </c>
      <c r="AW29" s="72">
        <v>1302</v>
      </c>
      <c r="AX29" s="73">
        <v>487</v>
      </c>
      <c r="AY29" s="99">
        <f>AX29/AW29*100</f>
        <v>37.40399385560676</v>
      </c>
      <c r="AZ29" s="73">
        <v>716</v>
      </c>
      <c r="BA29" s="87">
        <f>AZ29/AX29*10</f>
        <v>14.702258726899384</v>
      </c>
      <c r="BB29" s="72">
        <v>2824</v>
      </c>
      <c r="BC29" s="73">
        <v>2786</v>
      </c>
      <c r="BD29" s="118">
        <f>BC29/BB29*100</f>
        <v>98.65439093484419</v>
      </c>
      <c r="BE29" s="73">
        <v>3012</v>
      </c>
      <c r="BF29" s="119">
        <f>BE29/BC29*10</f>
        <v>10.811198851399856</v>
      </c>
      <c r="BG29" s="72">
        <v>830</v>
      </c>
      <c r="BH29" s="73">
        <v>429</v>
      </c>
      <c r="BI29" s="116">
        <f>BH29/BG29*100</f>
        <v>51.68674698795181</v>
      </c>
      <c r="BJ29" s="73">
        <v>467</v>
      </c>
      <c r="BK29" s="117">
        <f>BJ29/BH29*10</f>
        <v>10.885780885780887</v>
      </c>
      <c r="BL29" s="72">
        <v>583</v>
      </c>
      <c r="BM29" s="70">
        <v>53</v>
      </c>
      <c r="BN29" s="99">
        <f>BM29/BL29*100</f>
        <v>9.090909090909092</v>
      </c>
      <c r="BO29" s="70">
        <v>34</v>
      </c>
      <c r="BP29" s="87">
        <f>BO29/BM29*10</f>
        <v>6.415094339622641</v>
      </c>
      <c r="BQ29" s="74">
        <v>15947</v>
      </c>
      <c r="BR29" s="75">
        <v>12384</v>
      </c>
      <c r="BS29" s="71">
        <f>BR29/BQ29*100</f>
        <v>77.65723960619553</v>
      </c>
      <c r="BT29" s="75">
        <v>6726.2</v>
      </c>
      <c r="BU29" s="76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A4:A5"/>
    <mergeCell ref="B4:B5"/>
    <mergeCell ref="C4:G4"/>
    <mergeCell ref="H4:L4"/>
    <mergeCell ref="M4:Q4"/>
    <mergeCell ref="W4:AB4"/>
    <mergeCell ref="AC4:AG4"/>
    <mergeCell ref="AM4:AQ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D27" sqref="BD27"/>
    </sheetView>
  </sheetViews>
  <sheetFormatPr defaultColWidth="9.125" defaultRowHeight="12.75"/>
  <cols>
    <col min="1" max="1" width="28.25390625" style="237" customWidth="1"/>
    <col min="2" max="2" width="9.00390625" style="237" customWidth="1"/>
    <col min="3" max="3" width="7.125" style="237" customWidth="1"/>
    <col min="4" max="4" width="6.125" style="237" customWidth="1"/>
    <col min="5" max="5" width="7.75390625" style="237" customWidth="1"/>
    <col min="6" max="6" width="6.875" style="237" customWidth="1"/>
    <col min="7" max="7" width="9.875" style="237" bestFit="1" customWidth="1"/>
    <col min="8" max="8" width="6.875" style="237" bestFit="1" customWidth="1"/>
    <col min="9" max="9" width="6.00390625" style="237" customWidth="1"/>
    <col min="10" max="10" width="8.125" style="237" customWidth="1"/>
    <col min="11" max="11" width="6.875" style="237" bestFit="1" customWidth="1"/>
    <col min="12" max="12" width="8.875" style="237" customWidth="1"/>
    <col min="13" max="13" width="7.125" style="237" customWidth="1"/>
    <col min="14" max="14" width="6.25390625" style="237" customWidth="1"/>
    <col min="15" max="15" width="7.25390625" style="237" customWidth="1"/>
    <col min="16" max="16" width="6.875" style="237" bestFit="1" customWidth="1"/>
    <col min="17" max="17" width="8.625" style="237" customWidth="1"/>
    <col min="18" max="18" width="7.125" style="237" customWidth="1"/>
    <col min="19" max="19" width="7.00390625" style="237" customWidth="1"/>
    <col min="20" max="20" width="7.125" style="237" customWidth="1"/>
    <col min="21" max="21" width="6.75390625" style="237" customWidth="1"/>
    <col min="22" max="22" width="0.12890625" style="237" hidden="1" customWidth="1"/>
    <col min="23" max="23" width="7.25390625" style="237" hidden="1" customWidth="1"/>
    <col min="24" max="24" width="6.125" style="237" hidden="1" customWidth="1"/>
    <col min="25" max="25" width="7.375" style="237" hidden="1" customWidth="1"/>
    <col min="26" max="26" width="7.25390625" style="237" hidden="1" customWidth="1"/>
    <col min="27" max="27" width="8.625" style="237" customWidth="1"/>
    <col min="28" max="28" width="7.25390625" style="237" customWidth="1"/>
    <col min="29" max="29" width="6.625" style="237" customWidth="1"/>
    <col min="30" max="31" width="7.125" style="237" customWidth="1"/>
    <col min="32" max="32" width="8.875" style="237" hidden="1" customWidth="1"/>
    <col min="33" max="33" width="7.125" style="237" hidden="1" customWidth="1"/>
    <col min="34" max="34" width="6.375" style="237" hidden="1" customWidth="1"/>
    <col min="35" max="35" width="7.25390625" style="237" hidden="1" customWidth="1"/>
    <col min="36" max="36" width="7.125" style="237" hidden="1" customWidth="1"/>
    <col min="37" max="37" width="9.875" style="237" hidden="1" customWidth="1"/>
    <col min="38" max="39" width="6.875" style="237" hidden="1" customWidth="1"/>
    <col min="40" max="40" width="13.75390625" style="237" hidden="1" customWidth="1"/>
    <col min="41" max="41" width="8.875" style="237" customWidth="1"/>
    <col min="42" max="42" width="6.875" style="237" customWidth="1"/>
    <col min="43" max="43" width="6.375" style="237" customWidth="1"/>
    <col min="44" max="44" width="8.125" style="237" customWidth="1"/>
    <col min="45" max="45" width="6.875" style="237" bestFit="1" customWidth="1"/>
    <col min="46" max="46" width="12.375" style="237" customWidth="1"/>
    <col min="47" max="47" width="11.125" style="237" customWidth="1"/>
    <col min="48" max="48" width="7.375" style="237" customWidth="1"/>
    <col min="49" max="49" width="8.375" style="237" customWidth="1"/>
    <col min="50" max="51" width="10.75390625" style="237" customWidth="1"/>
    <col min="52" max="52" width="11.75390625" style="237" customWidth="1"/>
    <col min="53" max="53" width="10.625" style="237" customWidth="1"/>
    <col min="54" max="54" width="9.00390625" style="237" customWidth="1"/>
    <col min="55" max="55" width="9.375" style="237" customWidth="1"/>
    <col min="56" max="56" width="9.125" style="237" customWidth="1"/>
    <col min="57" max="16384" width="9.125" style="237" customWidth="1"/>
  </cols>
  <sheetData>
    <row r="1" spans="1:56" s="243" customFormat="1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242"/>
      <c r="R1" s="242"/>
      <c r="S1" s="242"/>
      <c r="T1" s="242"/>
      <c r="U1" s="242"/>
      <c r="V1" s="229"/>
      <c r="W1" s="229"/>
      <c r="X1" s="229"/>
      <c r="Y1" s="229"/>
      <c r="Z1" s="229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1:56" s="243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96">
        <v>42648</v>
      </c>
      <c r="O2" s="401"/>
      <c r="P2" s="401"/>
      <c r="Q2" s="5"/>
      <c r="R2" s="5"/>
      <c r="S2" s="396"/>
      <c r="T2" s="401"/>
      <c r="U2" s="401"/>
      <c r="V2" s="5"/>
      <c r="W2" s="5"/>
      <c r="X2" s="396"/>
      <c r="Y2" s="401"/>
      <c r="Z2" s="401"/>
      <c r="AA2" s="5"/>
      <c r="AB2" s="396"/>
      <c r="AC2" s="397"/>
      <c r="AD2" s="397"/>
      <c r="AE2" s="397"/>
      <c r="AF2" s="4"/>
      <c r="AG2" s="4"/>
      <c r="AH2" s="394"/>
      <c r="AI2" s="395"/>
      <c r="AJ2" s="395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92"/>
      <c r="BD2" s="393"/>
    </row>
    <row r="3" spans="1:56" ht="15.75">
      <c r="A3" s="389" t="s">
        <v>17</v>
      </c>
      <c r="B3" s="391" t="s">
        <v>54</v>
      </c>
      <c r="C3" s="391"/>
      <c r="D3" s="391"/>
      <c r="E3" s="391"/>
      <c r="F3" s="391"/>
      <c r="G3" s="391" t="s">
        <v>55</v>
      </c>
      <c r="H3" s="391"/>
      <c r="I3" s="391"/>
      <c r="J3" s="391"/>
      <c r="K3" s="391"/>
      <c r="L3" s="391" t="s">
        <v>56</v>
      </c>
      <c r="M3" s="391"/>
      <c r="N3" s="391"/>
      <c r="O3" s="391"/>
      <c r="P3" s="391"/>
      <c r="Q3" s="391" t="s">
        <v>57</v>
      </c>
      <c r="R3" s="391"/>
      <c r="S3" s="391"/>
      <c r="T3" s="391"/>
      <c r="U3" s="391"/>
      <c r="V3" s="391" t="s">
        <v>58</v>
      </c>
      <c r="W3" s="391"/>
      <c r="X3" s="391"/>
      <c r="Y3" s="391"/>
      <c r="Z3" s="391"/>
      <c r="AA3" s="391" t="s">
        <v>59</v>
      </c>
      <c r="AB3" s="391"/>
      <c r="AC3" s="391"/>
      <c r="AD3" s="391"/>
      <c r="AE3" s="391"/>
      <c r="AF3" s="391" t="s">
        <v>60</v>
      </c>
      <c r="AG3" s="391"/>
      <c r="AH3" s="391"/>
      <c r="AI3" s="391"/>
      <c r="AJ3" s="391"/>
      <c r="AK3" s="391" t="s">
        <v>61</v>
      </c>
      <c r="AL3" s="391"/>
      <c r="AM3" s="391"/>
      <c r="AN3" s="391"/>
      <c r="AO3" s="391" t="s">
        <v>62</v>
      </c>
      <c r="AP3" s="391"/>
      <c r="AQ3" s="391"/>
      <c r="AR3" s="391"/>
      <c r="AS3" s="391"/>
      <c r="AT3" s="391" t="s">
        <v>63</v>
      </c>
      <c r="AU3" s="391"/>
      <c r="AV3" s="391"/>
      <c r="AW3" s="391"/>
      <c r="AX3" s="391"/>
      <c r="AY3" s="391"/>
      <c r="AZ3" s="391" t="s">
        <v>64</v>
      </c>
      <c r="BA3" s="391"/>
      <c r="BB3" s="391"/>
      <c r="BC3" s="391"/>
      <c r="BD3" s="398"/>
    </row>
    <row r="4" spans="1:56" ht="90.75" customHeight="1">
      <c r="A4" s="390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122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294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295" t="s">
        <v>18</v>
      </c>
      <c r="B6" s="45">
        <v>6984</v>
      </c>
      <c r="C6" s="8">
        <v>630</v>
      </c>
      <c r="D6" s="49">
        <f>C6/B6*100</f>
        <v>9.02061855670103</v>
      </c>
      <c r="E6" s="8">
        <v>670</v>
      </c>
      <c r="F6" s="50">
        <f aca="true" t="shared" si="0" ref="F6:F27">IF(E6&gt;0,E6/C6*10,"")</f>
        <v>10.634920634920634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20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65</v>
      </c>
      <c r="AV6" s="8"/>
      <c r="AW6" s="50">
        <f>AU6/AT6*100</f>
        <v>70.65217391304348</v>
      </c>
      <c r="AX6" s="8">
        <v>650</v>
      </c>
      <c r="AY6" s="11">
        <f aca="true" t="shared" si="2" ref="AY6:AY25">IF(AX6&gt;0,AX6/AU6*10,"")</f>
        <v>100</v>
      </c>
      <c r="AZ6" s="8"/>
      <c r="BA6" s="8"/>
      <c r="BB6" s="8"/>
      <c r="BC6" s="8"/>
      <c r="BD6" s="10"/>
    </row>
    <row r="7" spans="1:56" ht="17.25" customHeight="1">
      <c r="A7" s="295" t="s">
        <v>19</v>
      </c>
      <c r="B7" s="45">
        <v>4885</v>
      </c>
      <c r="C7" s="8"/>
      <c r="D7" s="49">
        <f>C7/B7*100</f>
        <v>0</v>
      </c>
      <c r="E7" s="8"/>
      <c r="F7" s="50">
        <f t="shared" si="0"/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20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603</v>
      </c>
      <c r="AQ7" s="50">
        <f>AP7/AO7*100</f>
        <v>94.36619718309859</v>
      </c>
      <c r="AR7" s="8">
        <v>12140</v>
      </c>
      <c r="AS7" s="50">
        <f t="shared" si="1"/>
        <v>201.32669983416253</v>
      </c>
      <c r="AT7" s="8">
        <v>61</v>
      </c>
      <c r="AU7" s="8">
        <v>55</v>
      </c>
      <c r="AV7" s="8"/>
      <c r="AW7" s="50">
        <f>AU7/AT7*100</f>
        <v>90.1639344262295</v>
      </c>
      <c r="AX7" s="8">
        <v>440</v>
      </c>
      <c r="AY7" s="11">
        <f t="shared" si="2"/>
        <v>80</v>
      </c>
      <c r="AZ7" s="8">
        <v>581.5</v>
      </c>
      <c r="BA7" s="8">
        <v>205</v>
      </c>
      <c r="BB7" s="220">
        <f>BA7/AZ7*100</f>
        <v>35.2536543422184</v>
      </c>
      <c r="BC7" s="8">
        <v>5125</v>
      </c>
      <c r="BD7" s="52">
        <f>IF(BC7&gt;0,BC7/BA7*10,"")</f>
        <v>250</v>
      </c>
    </row>
    <row r="8" spans="1:56" ht="15.75" customHeight="1">
      <c r="A8" s="294" t="s">
        <v>1</v>
      </c>
      <c r="B8" s="45">
        <v>1944</v>
      </c>
      <c r="C8" s="8"/>
      <c r="D8" s="49">
        <f>C8/B8*100</f>
        <v>0</v>
      </c>
      <c r="E8" s="8"/>
      <c r="F8" s="50">
        <f t="shared" si="0"/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20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/>
      <c r="AQ8" s="50"/>
      <c r="AR8" s="8"/>
      <c r="AS8" s="50">
        <f t="shared" si="1"/>
      </c>
      <c r="AT8" s="8">
        <v>3</v>
      </c>
      <c r="AU8" s="8">
        <v>3</v>
      </c>
      <c r="AV8" s="8"/>
      <c r="AW8" s="50">
        <f>AU8/AT8*100</f>
        <v>100</v>
      </c>
      <c r="AX8" s="8">
        <v>50</v>
      </c>
      <c r="AY8" s="11">
        <f t="shared" si="2"/>
        <v>166.66666666666669</v>
      </c>
      <c r="AZ8" s="8">
        <v>1</v>
      </c>
      <c r="BA8" s="8">
        <v>1</v>
      </c>
      <c r="BB8" s="220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295" t="s">
        <v>2</v>
      </c>
      <c r="B9" s="45">
        <v>4030</v>
      </c>
      <c r="C9" s="8">
        <v>684</v>
      </c>
      <c r="D9" s="49">
        <f>C9/B9*100</f>
        <v>16.972704714640198</v>
      </c>
      <c r="E9" s="8">
        <v>889</v>
      </c>
      <c r="F9" s="50">
        <f t="shared" si="0"/>
        <v>12.997076023391813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20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120</v>
      </c>
      <c r="AV9" s="8">
        <v>18</v>
      </c>
      <c r="AW9" s="50">
        <f>AU9/AT9*100</f>
        <v>63.1578947368421</v>
      </c>
      <c r="AX9" s="8">
        <v>2400</v>
      </c>
      <c r="AY9" s="11">
        <f t="shared" si="2"/>
        <v>200</v>
      </c>
      <c r="AZ9" s="8">
        <v>215</v>
      </c>
      <c r="BA9" s="8">
        <v>90</v>
      </c>
      <c r="BB9" s="220">
        <f>BA9/AZ9*100</f>
        <v>41.86046511627907</v>
      </c>
      <c r="BC9" s="8">
        <v>3100</v>
      </c>
      <c r="BD9" s="52">
        <f>IF(BC9&gt;0,BC9/BA9*10,"")</f>
        <v>344.44444444444446</v>
      </c>
    </row>
    <row r="10" spans="1:56" ht="18" customHeight="1">
      <c r="A10" s="294" t="s">
        <v>16</v>
      </c>
      <c r="B10" s="45">
        <v>14811</v>
      </c>
      <c r="C10" s="8">
        <v>1970</v>
      </c>
      <c r="D10" s="49">
        <f aca="true" t="shared" si="3" ref="D10:D17">C10/B10*100</f>
        <v>13.300924988184457</v>
      </c>
      <c r="E10" s="8">
        <v>2761</v>
      </c>
      <c r="F10" s="50">
        <f t="shared" si="0"/>
        <v>14.015228426395938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20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4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450</v>
      </c>
      <c r="AQ10" s="50">
        <f>AP10/AO10*100</f>
        <v>90</v>
      </c>
      <c r="AR10" s="8">
        <v>4500</v>
      </c>
      <c r="AS10" s="50">
        <f t="shared" si="1"/>
        <v>100</v>
      </c>
      <c r="AT10" s="8">
        <v>10</v>
      </c>
      <c r="AU10" s="8"/>
      <c r="AV10" s="8"/>
      <c r="AW10" s="50"/>
      <c r="AX10" s="8"/>
      <c r="AY10" s="11">
        <f t="shared" si="2"/>
      </c>
      <c r="AZ10" s="8"/>
      <c r="BA10" s="8"/>
      <c r="BB10" s="220"/>
      <c r="BC10" s="8"/>
      <c r="BD10" s="10"/>
    </row>
    <row r="11" spans="1:56" ht="15.75" customHeight="1">
      <c r="A11" s="295" t="s">
        <v>3</v>
      </c>
      <c r="B11" s="45">
        <v>18331</v>
      </c>
      <c r="C11" s="8">
        <v>2226</v>
      </c>
      <c r="D11" s="49">
        <f t="shared" si="3"/>
        <v>12.143363700834652</v>
      </c>
      <c r="E11" s="8">
        <v>1751</v>
      </c>
      <c r="F11" s="50">
        <f t="shared" si="0"/>
        <v>7.866127583108716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1210</v>
      </c>
      <c r="R11" s="8">
        <v>515</v>
      </c>
      <c r="S11" s="231">
        <f>R11/Q11*100</f>
        <v>42.561983471074385</v>
      </c>
      <c r="T11" s="8">
        <v>208</v>
      </c>
      <c r="U11" s="231">
        <f>T11/R11*10</f>
        <v>4.038834951456311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4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211</v>
      </c>
      <c r="AQ11" s="50">
        <f>AP11/AO11*100</f>
        <v>74.03508771929825</v>
      </c>
      <c r="AR11" s="8">
        <v>2614</v>
      </c>
      <c r="AS11" s="50">
        <f t="shared" si="1"/>
        <v>123.88625592417063</v>
      </c>
      <c r="AT11" s="8">
        <v>26.3</v>
      </c>
      <c r="AU11" s="8"/>
      <c r="AV11" s="8"/>
      <c r="AW11" s="50"/>
      <c r="AX11" s="8"/>
      <c r="AY11" s="11">
        <f t="shared" si="2"/>
      </c>
      <c r="AZ11" s="8">
        <v>18.7</v>
      </c>
      <c r="BA11" s="8"/>
      <c r="BB11" s="220"/>
      <c r="BC11" s="8"/>
      <c r="BD11" s="10"/>
    </row>
    <row r="12" spans="1:56" ht="17.25" customHeight="1">
      <c r="A12" s="294" t="s">
        <v>4</v>
      </c>
      <c r="B12" s="45">
        <v>28974</v>
      </c>
      <c r="C12" s="8">
        <v>4914</v>
      </c>
      <c r="D12" s="49">
        <f t="shared" si="3"/>
        <v>16.960033133153864</v>
      </c>
      <c r="E12" s="8">
        <v>6317</v>
      </c>
      <c r="F12" s="50">
        <f t="shared" si="0"/>
        <v>12.855107855107855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140</v>
      </c>
      <c r="S12" s="231">
        <f>R12/Q12*100</f>
        <v>11.272141706924316</v>
      </c>
      <c r="T12" s="8">
        <v>62</v>
      </c>
      <c r="U12" s="231">
        <f>T12/R12*10</f>
        <v>4.428571428571429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4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2350</v>
      </c>
      <c r="AQ12" s="50">
        <f>AP12/AO12*100</f>
        <v>74.41418619379354</v>
      </c>
      <c r="AR12" s="8">
        <v>32937</v>
      </c>
      <c r="AS12" s="50">
        <f t="shared" si="1"/>
        <v>140.15744680851066</v>
      </c>
      <c r="AT12" s="8">
        <v>138.5</v>
      </c>
      <c r="AU12" s="8">
        <v>22</v>
      </c>
      <c r="AV12" s="8">
        <v>20</v>
      </c>
      <c r="AW12" s="50">
        <f>AU12/AT12*100</f>
        <v>15.884476534296029</v>
      </c>
      <c r="AX12" s="8">
        <v>206</v>
      </c>
      <c r="AY12" s="11">
        <f t="shared" si="2"/>
        <v>93.63636363636363</v>
      </c>
      <c r="AZ12" s="8">
        <v>177</v>
      </c>
      <c r="BA12" s="8">
        <v>84</v>
      </c>
      <c r="BB12" s="220">
        <f>BA12/AZ12*100</f>
        <v>47.45762711864407</v>
      </c>
      <c r="BC12" s="8">
        <v>2179</v>
      </c>
      <c r="BD12" s="52">
        <f aca="true" t="shared" si="5" ref="BD12:BD24">IF(BC12&gt;0,BC12/BA12*10,"")</f>
        <v>259.4047619047619</v>
      </c>
    </row>
    <row r="13" spans="1:56" ht="18" customHeight="1">
      <c r="A13" s="295" t="s">
        <v>5</v>
      </c>
      <c r="B13" s="45">
        <v>12667</v>
      </c>
      <c r="C13" s="8">
        <v>1230</v>
      </c>
      <c r="D13" s="49">
        <f t="shared" si="3"/>
        <v>9.710270782347832</v>
      </c>
      <c r="E13" s="8">
        <v>778</v>
      </c>
      <c r="F13" s="50">
        <f t="shared" si="0"/>
        <v>6.325203252032521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231"/>
      <c r="T13" s="8"/>
      <c r="U13" s="231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4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6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/>
      <c r="AQ13" s="50"/>
      <c r="AR13" s="8"/>
      <c r="AS13" s="50">
        <f t="shared" si="1"/>
      </c>
      <c r="AT13" s="8">
        <v>15</v>
      </c>
      <c r="AU13" s="8">
        <v>5</v>
      </c>
      <c r="AV13" s="8"/>
      <c r="AW13" s="50">
        <f>AU13/AT13*100</f>
        <v>33.33333333333333</v>
      </c>
      <c r="AX13" s="8">
        <v>7</v>
      </c>
      <c r="AY13" s="11">
        <f t="shared" si="2"/>
        <v>14</v>
      </c>
      <c r="AZ13" s="8">
        <v>7</v>
      </c>
      <c r="BA13" s="8">
        <v>7</v>
      </c>
      <c r="BB13" s="220">
        <f>BA13/AZ13*100</f>
        <v>100</v>
      </c>
      <c r="BC13" s="8">
        <v>45</v>
      </c>
      <c r="BD13" s="52">
        <f t="shared" si="5"/>
        <v>64.28571428571429</v>
      </c>
    </row>
    <row r="14" spans="1:56" ht="16.5" customHeight="1">
      <c r="A14" s="295" t="s">
        <v>6</v>
      </c>
      <c r="B14" s="45">
        <v>14310</v>
      </c>
      <c r="C14" s="8">
        <v>1944</v>
      </c>
      <c r="D14" s="49">
        <f t="shared" si="3"/>
        <v>13.584905660377359</v>
      </c>
      <c r="E14" s="8">
        <v>2608</v>
      </c>
      <c r="F14" s="50">
        <f t="shared" si="0"/>
        <v>13.415637860082306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/>
      <c r="S14" s="231"/>
      <c r="T14" s="8"/>
      <c r="U14" s="231"/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4"/>
      </c>
      <c r="AF14" s="8"/>
      <c r="AG14" s="8"/>
      <c r="AH14" s="8"/>
      <c r="AI14" s="8"/>
      <c r="AJ14" s="50">
        <f t="shared" si="6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7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2"/>
      </c>
      <c r="AZ14" s="8"/>
      <c r="BA14" s="8"/>
      <c r="BB14" s="220"/>
      <c r="BC14" s="8"/>
      <c r="BD14" s="52">
        <f t="shared" si="5"/>
      </c>
    </row>
    <row r="15" spans="1:56" ht="18" customHeight="1">
      <c r="A15" s="295" t="s">
        <v>7</v>
      </c>
      <c r="B15" s="45">
        <v>15710</v>
      </c>
      <c r="C15" s="8">
        <v>6290</v>
      </c>
      <c r="D15" s="49">
        <f t="shared" si="3"/>
        <v>40.0381922342457</v>
      </c>
      <c r="E15" s="8">
        <v>10734</v>
      </c>
      <c r="F15" s="50">
        <f t="shared" si="0"/>
        <v>17.065182829888712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231"/>
      <c r="T15" s="8"/>
      <c r="U15" s="231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4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6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7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2"/>
      </c>
      <c r="AZ15" s="8"/>
      <c r="BA15" s="8"/>
      <c r="BB15" s="220"/>
      <c r="BC15" s="8"/>
      <c r="BD15" s="52">
        <f t="shared" si="5"/>
      </c>
    </row>
    <row r="16" spans="1:56" ht="15.75" customHeight="1">
      <c r="A16" s="294" t="s">
        <v>8</v>
      </c>
      <c r="B16" s="45">
        <v>11501</v>
      </c>
      <c r="C16" s="8">
        <v>1020</v>
      </c>
      <c r="D16" s="49">
        <f t="shared" si="3"/>
        <v>8.868794017911485</v>
      </c>
      <c r="E16" s="8">
        <v>816</v>
      </c>
      <c r="F16" s="50">
        <f t="shared" si="0"/>
        <v>8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231"/>
      <c r="T16" s="8"/>
      <c r="U16" s="231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4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6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7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2"/>
        <v>10</v>
      </c>
      <c r="AZ16" s="8">
        <v>3</v>
      </c>
      <c r="BA16" s="8">
        <v>3</v>
      </c>
      <c r="BB16" s="220">
        <f>BA16/AZ16*100</f>
        <v>100</v>
      </c>
      <c r="BC16" s="8">
        <v>5.4</v>
      </c>
      <c r="BD16" s="52">
        <f t="shared" si="5"/>
        <v>18</v>
      </c>
    </row>
    <row r="17" spans="1:56" ht="16.5" customHeight="1">
      <c r="A17" s="295" t="s">
        <v>20</v>
      </c>
      <c r="B17" s="45">
        <v>20110</v>
      </c>
      <c r="C17" s="8">
        <v>300</v>
      </c>
      <c r="D17" s="49">
        <f t="shared" si="3"/>
        <v>1.4917951268025857</v>
      </c>
      <c r="E17" s="8">
        <v>256</v>
      </c>
      <c r="F17" s="50">
        <f t="shared" si="0"/>
        <v>8.533333333333333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231"/>
      <c r="T17" s="8"/>
      <c r="U17" s="231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4"/>
      </c>
      <c r="AF17" s="8"/>
      <c r="AG17" s="8"/>
      <c r="AH17" s="8"/>
      <c r="AI17" s="8"/>
      <c r="AJ17" s="50">
        <f t="shared" si="6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7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2"/>
      </c>
      <c r="AZ17" s="8"/>
      <c r="BA17" s="8"/>
      <c r="BB17" s="220"/>
      <c r="BC17" s="8"/>
      <c r="BD17" s="52">
        <f t="shared" si="5"/>
      </c>
    </row>
    <row r="18" spans="1:56" ht="18" customHeight="1">
      <c r="A18" s="295" t="s">
        <v>9</v>
      </c>
      <c r="B18" s="45">
        <v>5462</v>
      </c>
      <c r="C18" s="8">
        <v>915</v>
      </c>
      <c r="D18" s="49">
        <f>C18/B18*100</f>
        <v>16.75210545587697</v>
      </c>
      <c r="E18" s="8">
        <v>883</v>
      </c>
      <c r="F18" s="50">
        <f t="shared" si="0"/>
        <v>9.650273224043715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231"/>
      <c r="T18" s="8"/>
      <c r="U18" s="231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4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6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7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2"/>
        <v>53.33333333333333</v>
      </c>
      <c r="AZ18" s="8">
        <v>0.5</v>
      </c>
      <c r="BA18" s="8"/>
      <c r="BB18" s="220"/>
      <c r="BC18" s="8"/>
      <c r="BD18" s="52">
        <f t="shared" si="5"/>
      </c>
    </row>
    <row r="19" spans="1:56" ht="17.25" customHeight="1">
      <c r="A19" s="295" t="s">
        <v>10</v>
      </c>
      <c r="B19" s="45">
        <v>9971</v>
      </c>
      <c r="C19" s="8">
        <v>1420</v>
      </c>
      <c r="D19" s="49">
        <f>C19/B19*100</f>
        <v>14.241299769331059</v>
      </c>
      <c r="E19" s="8">
        <v>1005</v>
      </c>
      <c r="F19" s="50">
        <f t="shared" si="0"/>
        <v>7.077464788732394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231"/>
      <c r="T19" s="8"/>
      <c r="U19" s="231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4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685</v>
      </c>
      <c r="AQ19" s="50">
        <f t="shared" si="7"/>
        <v>97.85714285714285</v>
      </c>
      <c r="AR19" s="8">
        <v>6062</v>
      </c>
      <c r="AS19" s="50">
        <f t="shared" si="1"/>
        <v>88.4963503649635</v>
      </c>
      <c r="AT19" s="8">
        <v>16</v>
      </c>
      <c r="AU19" s="8"/>
      <c r="AV19" s="8"/>
      <c r="AW19" s="50"/>
      <c r="AX19" s="8"/>
      <c r="AY19" s="11">
        <f t="shared" si="2"/>
      </c>
      <c r="AZ19" s="8">
        <v>4</v>
      </c>
      <c r="BA19" s="8"/>
      <c r="BB19" s="220"/>
      <c r="BC19" s="8"/>
      <c r="BD19" s="52">
        <f t="shared" si="5"/>
      </c>
    </row>
    <row r="20" spans="1:56" ht="17.25" customHeight="1">
      <c r="A20" s="295" t="s">
        <v>21</v>
      </c>
      <c r="B20" s="45">
        <v>15160</v>
      </c>
      <c r="C20" s="8">
        <v>1467</v>
      </c>
      <c r="D20" s="49">
        <f>C20/B20*100</f>
        <v>9.676781002638522</v>
      </c>
      <c r="E20" s="8">
        <v>1978</v>
      </c>
      <c r="F20" s="50">
        <f t="shared" si="0"/>
        <v>13.483299250170415</v>
      </c>
      <c r="G20" s="9"/>
      <c r="H20" s="9"/>
      <c r="I20" s="9"/>
      <c r="J20" s="9"/>
      <c r="K20" s="8"/>
      <c r="L20" s="8">
        <v>90</v>
      </c>
      <c r="M20" s="8"/>
      <c r="N20" s="8"/>
      <c r="O20" s="8"/>
      <c r="P20" s="50"/>
      <c r="Q20" s="8">
        <v>898</v>
      </c>
      <c r="R20" s="8"/>
      <c r="S20" s="231"/>
      <c r="T20" s="8"/>
      <c r="U20" s="231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4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400</v>
      </c>
      <c r="AQ20" s="50">
        <f t="shared" si="7"/>
        <v>96.61835748792271</v>
      </c>
      <c r="AR20" s="8">
        <v>5200</v>
      </c>
      <c r="AS20" s="50">
        <f t="shared" si="1"/>
        <v>130</v>
      </c>
      <c r="AT20" s="8">
        <v>250</v>
      </c>
      <c r="AU20" s="8">
        <v>95</v>
      </c>
      <c r="AV20" s="8"/>
      <c r="AW20" s="50">
        <f>AU20/AT20*100</f>
        <v>38</v>
      </c>
      <c r="AX20" s="8">
        <v>2520</v>
      </c>
      <c r="AY20" s="11">
        <f t="shared" si="2"/>
        <v>265.2631578947369</v>
      </c>
      <c r="AZ20" s="8">
        <v>33</v>
      </c>
      <c r="BA20" s="8">
        <v>4</v>
      </c>
      <c r="BB20" s="220">
        <f>BA20/AZ20*100</f>
        <v>12.121212121212121</v>
      </c>
      <c r="BC20" s="8">
        <v>80</v>
      </c>
      <c r="BD20" s="52">
        <f t="shared" si="5"/>
        <v>200</v>
      </c>
    </row>
    <row r="21" spans="1:56" ht="17.25" customHeight="1">
      <c r="A21" s="295" t="s">
        <v>22</v>
      </c>
      <c r="B21" s="45">
        <v>3644</v>
      </c>
      <c r="C21" s="8"/>
      <c r="D21" s="49"/>
      <c r="E21" s="8"/>
      <c r="F21" s="50">
        <f t="shared" si="0"/>
      </c>
      <c r="G21" s="9"/>
      <c r="H21" s="9"/>
      <c r="I21" s="9"/>
      <c r="J21" s="9"/>
      <c r="K21" s="8"/>
      <c r="L21" s="8"/>
      <c r="M21" s="8"/>
      <c r="N21" s="8"/>
      <c r="O21" s="8"/>
      <c r="P21" s="8"/>
      <c r="Q21" s="8">
        <v>5567</v>
      </c>
      <c r="R21" s="8">
        <v>2910</v>
      </c>
      <c r="S21" s="231">
        <f>R21/Q21*100</f>
        <v>52.27231902281301</v>
      </c>
      <c r="T21" s="232">
        <v>2119</v>
      </c>
      <c r="U21" s="231">
        <f>T21/R21*10</f>
        <v>7.281786941580756</v>
      </c>
      <c r="V21" s="9"/>
      <c r="W21" s="9"/>
      <c r="X21" s="120"/>
      <c r="Y21" s="9"/>
      <c r="Z21" s="50"/>
      <c r="AA21" s="47"/>
      <c r="AB21" s="7"/>
      <c r="AC21" s="7"/>
      <c r="AD21" s="7"/>
      <c r="AE21" s="11">
        <f t="shared" si="4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7"/>
        <v>100</v>
      </c>
      <c r="AR21" s="8">
        <v>16013</v>
      </c>
      <c r="AS21" s="50">
        <f t="shared" si="1"/>
        <v>263.3717105263158</v>
      </c>
      <c r="AT21" s="8">
        <v>65</v>
      </c>
      <c r="AU21" s="8">
        <v>32</v>
      </c>
      <c r="AV21" s="8"/>
      <c r="AW21" s="50">
        <f>AU21/AT21*100</f>
        <v>49.23076923076923</v>
      </c>
      <c r="AX21" s="8">
        <v>285</v>
      </c>
      <c r="AY21" s="11">
        <f t="shared" si="2"/>
        <v>89.0625</v>
      </c>
      <c r="AZ21" s="8">
        <v>55</v>
      </c>
      <c r="BA21" s="8">
        <v>22</v>
      </c>
      <c r="BB21" s="220">
        <f>BA21/AZ21*100</f>
        <v>40</v>
      </c>
      <c r="BC21" s="8">
        <v>196</v>
      </c>
      <c r="BD21" s="52">
        <f t="shared" si="5"/>
        <v>89.09090909090908</v>
      </c>
    </row>
    <row r="22" spans="1:56" ht="18" customHeight="1">
      <c r="A22" s="295" t="s">
        <v>11</v>
      </c>
      <c r="B22" s="45">
        <v>2750</v>
      </c>
      <c r="C22" s="8"/>
      <c r="D22" s="49"/>
      <c r="E22" s="8"/>
      <c r="F22" s="50">
        <f t="shared" si="0"/>
      </c>
      <c r="G22" s="9"/>
      <c r="H22" s="8"/>
      <c r="I22" s="8"/>
      <c r="J22" s="9"/>
      <c r="K22" s="8"/>
      <c r="L22" s="8"/>
      <c r="M22" s="8"/>
      <c r="N22" s="8"/>
      <c r="O22" s="8"/>
      <c r="P22" s="8"/>
      <c r="Q22" s="8"/>
      <c r="R22" s="8"/>
      <c r="S22" s="49"/>
      <c r="T22" s="8"/>
      <c r="U22" s="49"/>
      <c r="V22" s="9"/>
      <c r="W22" s="9"/>
      <c r="X22" s="120"/>
      <c r="Y22" s="9"/>
      <c r="Z22" s="50"/>
      <c r="AA22" s="47"/>
      <c r="AB22" s="7"/>
      <c r="AC22" s="7"/>
      <c r="AD22" s="7"/>
      <c r="AE22" s="11">
        <f t="shared" si="4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2"/>
      </c>
      <c r="AZ22" s="8"/>
      <c r="BA22" s="8"/>
      <c r="BB22" s="220"/>
      <c r="BC22" s="8"/>
      <c r="BD22" s="52">
        <f t="shared" si="5"/>
      </c>
    </row>
    <row r="23" spans="1:56" ht="18" customHeight="1">
      <c r="A23" s="295" t="s">
        <v>12</v>
      </c>
      <c r="B23" s="45">
        <v>7597</v>
      </c>
      <c r="C23" s="8">
        <v>940</v>
      </c>
      <c r="D23" s="49">
        <f>C23/B23*100</f>
        <v>12.373305252073187</v>
      </c>
      <c r="E23" s="8">
        <v>1316</v>
      </c>
      <c r="F23" s="50">
        <f t="shared" si="0"/>
        <v>14</v>
      </c>
      <c r="G23" s="8">
        <v>1429</v>
      </c>
      <c r="H23" s="8">
        <v>679</v>
      </c>
      <c r="I23" s="50">
        <f>H23/G23*100</f>
        <v>47.51574527641708</v>
      </c>
      <c r="J23" s="8">
        <v>21535</v>
      </c>
      <c r="K23" s="50">
        <f>J23/H23*10</f>
        <v>317.15758468335787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20"/>
      <c r="Y23" s="9"/>
      <c r="Z23" s="50"/>
      <c r="AA23" s="47"/>
      <c r="AB23" s="7"/>
      <c r="AC23" s="7"/>
      <c r="AD23" s="7"/>
      <c r="AE23" s="11">
        <f t="shared" si="4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1130</v>
      </c>
      <c r="AQ23" s="50">
        <f>AP23/AO23*100</f>
        <v>81.06169296987088</v>
      </c>
      <c r="AR23" s="8">
        <v>14690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2"/>
        <v>120</v>
      </c>
      <c r="AZ23" s="8">
        <v>42</v>
      </c>
      <c r="BA23" s="8">
        <v>42</v>
      </c>
      <c r="BB23" s="220">
        <f>BA23/AZ23*100</f>
        <v>100</v>
      </c>
      <c r="BC23" s="8">
        <v>793</v>
      </c>
      <c r="BD23" s="52">
        <f t="shared" si="5"/>
        <v>188.8095238095238</v>
      </c>
    </row>
    <row r="24" spans="1:56" ht="15.75">
      <c r="A24" s="295" t="s">
        <v>23</v>
      </c>
      <c r="B24" s="45">
        <v>8263</v>
      </c>
      <c r="C24" s="8">
        <v>556</v>
      </c>
      <c r="D24" s="49">
        <f>C24/B24*100</f>
        <v>6.728790996006293</v>
      </c>
      <c r="E24" s="8">
        <v>1177</v>
      </c>
      <c r="F24" s="50">
        <f t="shared" si="0"/>
        <v>21.16906474820144</v>
      </c>
      <c r="G24" s="8">
        <v>11451</v>
      </c>
      <c r="H24" s="8">
        <v>4191</v>
      </c>
      <c r="I24" s="50">
        <f>H24/G24*100</f>
        <v>36.59942363112392</v>
      </c>
      <c r="J24" s="8">
        <v>143856</v>
      </c>
      <c r="K24" s="50">
        <f>J24/H24*10</f>
        <v>343.24982104509667</v>
      </c>
      <c r="L24" s="8">
        <v>150</v>
      </c>
      <c r="M24" s="8"/>
      <c r="N24" s="50"/>
      <c r="O24" s="8"/>
      <c r="P24" s="50"/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20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4"/>
        <v>2</v>
      </c>
      <c r="AF24" s="8"/>
      <c r="AG24" s="8"/>
      <c r="AH24" s="8"/>
      <c r="AI24" s="8"/>
      <c r="AJ24" s="50"/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592</v>
      </c>
      <c r="AV24" s="8">
        <v>5</v>
      </c>
      <c r="AW24" s="50">
        <f>AU24/AT24*100</f>
        <v>64.69945355191257</v>
      </c>
      <c r="AX24" s="8">
        <v>8652</v>
      </c>
      <c r="AY24" s="11">
        <f t="shared" si="2"/>
        <v>146.14864864864865</v>
      </c>
      <c r="AZ24" s="8">
        <v>140</v>
      </c>
      <c r="BA24" s="8">
        <v>20</v>
      </c>
      <c r="BB24" s="220">
        <f>BA24/AZ24*100</f>
        <v>14.285714285714285</v>
      </c>
      <c r="BC24" s="8">
        <v>220</v>
      </c>
      <c r="BD24" s="52">
        <f t="shared" si="5"/>
        <v>110</v>
      </c>
    </row>
    <row r="25" spans="1:56" ht="18" customHeight="1">
      <c r="A25" s="295" t="s">
        <v>13</v>
      </c>
      <c r="B25" s="45">
        <v>25153</v>
      </c>
      <c r="C25" s="8">
        <v>5110</v>
      </c>
      <c r="D25" s="49">
        <f>C25/B25*100</f>
        <v>20.315668111159702</v>
      </c>
      <c r="E25" s="8">
        <v>7429</v>
      </c>
      <c r="F25" s="50">
        <f t="shared" si="0"/>
        <v>14.538160469667318</v>
      </c>
      <c r="G25" s="8">
        <v>1847</v>
      </c>
      <c r="H25" s="8">
        <v>739</v>
      </c>
      <c r="I25" s="50">
        <f>H25/G25*100</f>
        <v>40.010828370330266</v>
      </c>
      <c r="J25" s="8">
        <v>27370</v>
      </c>
      <c r="K25" s="50">
        <f>J25/H25*10</f>
        <v>370.36535859269287</v>
      </c>
      <c r="L25" s="8">
        <v>2458</v>
      </c>
      <c r="M25" s="8">
        <v>1726</v>
      </c>
      <c r="N25" s="50">
        <f>M25/L25*100</f>
        <v>70.21969080553295</v>
      </c>
      <c r="O25" s="8">
        <v>2840</v>
      </c>
      <c r="P25" s="50">
        <f>O25/M25*10</f>
        <v>16.45422943221321</v>
      </c>
      <c r="Q25" s="8">
        <v>3147</v>
      </c>
      <c r="R25" s="8">
        <v>2265</v>
      </c>
      <c r="S25" s="49">
        <f>R25/Q25*100</f>
        <v>71.97330791229743</v>
      </c>
      <c r="T25" s="8">
        <v>1581</v>
      </c>
      <c r="U25" s="49">
        <f>T25/R25*10</f>
        <v>6.9801324503311255</v>
      </c>
      <c r="V25" s="9"/>
      <c r="W25" s="9"/>
      <c r="X25" s="120"/>
      <c r="Y25" s="9"/>
      <c r="Z25" s="51"/>
      <c r="AA25" s="47"/>
      <c r="AB25" s="7"/>
      <c r="AC25" s="7"/>
      <c r="AD25" s="7"/>
      <c r="AE25" s="11"/>
      <c r="AF25" s="8"/>
      <c r="AG25" s="8"/>
      <c r="AH25" s="8"/>
      <c r="AI25" s="8"/>
      <c r="AJ25" s="50"/>
      <c r="AK25" s="8">
        <v>340</v>
      </c>
      <c r="AL25" s="8"/>
      <c r="AM25" s="8"/>
      <c r="AN25" s="8"/>
      <c r="AO25" s="8">
        <v>2314</v>
      </c>
      <c r="AP25" s="8">
        <v>625</v>
      </c>
      <c r="AQ25" s="50">
        <f>AP25/AO25*100</f>
        <v>27.009507346586</v>
      </c>
      <c r="AR25" s="8">
        <v>13150</v>
      </c>
      <c r="AS25" s="50">
        <f>IF(AR25&gt;0,AR25/AP25*10,"")</f>
        <v>210.39999999999998</v>
      </c>
      <c r="AT25" s="8">
        <v>52</v>
      </c>
      <c r="AU25" s="8">
        <v>30</v>
      </c>
      <c r="AV25" s="8"/>
      <c r="AW25" s="50">
        <f>AU25/AT25*100</f>
        <v>57.692307692307686</v>
      </c>
      <c r="AX25" s="8">
        <v>600</v>
      </c>
      <c r="AY25" s="50">
        <f t="shared" si="2"/>
        <v>200</v>
      </c>
      <c r="AZ25" s="8">
        <v>5</v>
      </c>
      <c r="BA25" s="8"/>
      <c r="BB25" s="203"/>
      <c r="BC25" s="8"/>
      <c r="BD25" s="10"/>
    </row>
    <row r="26" spans="1:56" ht="18" customHeight="1">
      <c r="A26" s="54" t="s">
        <v>24</v>
      </c>
      <c r="B26" s="244">
        <f>SUM(B6:B25)</f>
        <v>232257</v>
      </c>
      <c r="C26" s="245">
        <f>SUM(C6:C25)</f>
        <v>31616</v>
      </c>
      <c r="D26" s="228">
        <f>C26/B26*100</f>
        <v>13.61250683510077</v>
      </c>
      <c r="E26" s="245">
        <f>SUM(E6:E25)</f>
        <v>41368</v>
      </c>
      <c r="F26" s="56">
        <f t="shared" si="0"/>
        <v>13.084514170040487</v>
      </c>
      <c r="G26" s="245">
        <f>SUM(G23:G25)</f>
        <v>14727</v>
      </c>
      <c r="H26" s="245">
        <f>SUM(H23:H25)</f>
        <v>5609</v>
      </c>
      <c r="I26" s="56">
        <f>H26/G26*100</f>
        <v>38.08650777483534</v>
      </c>
      <c r="J26" s="245">
        <f>SUM(J23:J25)</f>
        <v>192761</v>
      </c>
      <c r="K26" s="56">
        <f>J26/H26*10</f>
        <v>343.66375467997864</v>
      </c>
      <c r="L26" s="245">
        <f>SUM(L5:L25)</f>
        <v>4709</v>
      </c>
      <c r="M26" s="245">
        <f>SUM(M5:M25)</f>
        <v>3737</v>
      </c>
      <c r="N26" s="56">
        <f>M26/L26*100</f>
        <v>79.35867487789339</v>
      </c>
      <c r="O26" s="168">
        <f>SUM(O5:O25)</f>
        <v>4145</v>
      </c>
      <c r="P26" s="56">
        <f>O26/M26*10</f>
        <v>11.09178485416109</v>
      </c>
      <c r="Q26" s="245">
        <f>SUM(Q6:Q25)</f>
        <v>12729</v>
      </c>
      <c r="R26" s="245">
        <f>SUM(R5:R25)</f>
        <v>5930</v>
      </c>
      <c r="S26" s="228">
        <f>R26/Q26*100</f>
        <v>46.586534684578524</v>
      </c>
      <c r="T26" s="245">
        <f>SUM(T5:T25)</f>
        <v>4090</v>
      </c>
      <c r="U26" s="228">
        <f>T26/R26*10</f>
        <v>6.897133220910624</v>
      </c>
      <c r="V26" s="245">
        <f>SUM(V5:V25)</f>
        <v>779</v>
      </c>
      <c r="W26" s="245">
        <f>SUM(W6:W25)</f>
        <v>779</v>
      </c>
      <c r="X26" s="56">
        <f>W26/V26*100</f>
        <v>100</v>
      </c>
      <c r="Y26" s="245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9">
        <f>AB26/AA26*100</f>
        <v>12.71551724137931</v>
      </c>
      <c r="AD26" s="55">
        <f>SUM(AD5:AD25)</f>
        <v>208</v>
      </c>
      <c r="AE26" s="227">
        <f>IF(AD26&gt;0,AD26/AB26*10,"")</f>
        <v>4.406779661016949</v>
      </c>
      <c r="AF26" s="245">
        <f>SUM(AF5:AF25)</f>
        <v>1311</v>
      </c>
      <c r="AG26" s="245">
        <f>SUM(AG9:AG25)</f>
        <v>1311</v>
      </c>
      <c r="AH26" s="168">
        <f>AG26/AF26*100</f>
        <v>100</v>
      </c>
      <c r="AI26" s="245">
        <f>SUM(AI15:AI25)</f>
        <v>524</v>
      </c>
      <c r="AJ26" s="56">
        <f>IF(AI26&gt;0,AI26/AF26*10,"")</f>
        <v>3.9969488939740656</v>
      </c>
      <c r="AK26" s="245">
        <f>SUM(AK5:AK25)</f>
        <v>1961</v>
      </c>
      <c r="AL26" s="245"/>
      <c r="AM26" s="245"/>
      <c r="AN26" s="58"/>
      <c r="AO26" s="58">
        <f>SUM(AO5:AO25)</f>
        <v>13041</v>
      </c>
      <c r="AP26" s="58">
        <f>SUM(AP5:AP25)</f>
        <v>10018</v>
      </c>
      <c r="AQ26" s="56">
        <f>AP26/AO26*100</f>
        <v>76.8192623265087</v>
      </c>
      <c r="AR26" s="58">
        <f>SUM(AR6:AR25)</f>
        <v>145826</v>
      </c>
      <c r="AS26" s="56">
        <f>IF(AR26&gt;0,AR26/AP26*10,"")</f>
        <v>145.56398482731083</v>
      </c>
      <c r="AT26" s="245">
        <f>SUM(AT5:AT25)</f>
        <v>1849.8</v>
      </c>
      <c r="AU26" s="245">
        <f>SUM(AU5:AU25)</f>
        <v>1035</v>
      </c>
      <c r="AV26" s="245">
        <f>SUM(AV6:AV25)</f>
        <v>43</v>
      </c>
      <c r="AW26" s="56">
        <f>AU26/AT26*100</f>
        <v>55.95199481024976</v>
      </c>
      <c r="AX26" s="245">
        <f>SUM(AX5:AX25)</f>
        <v>15927</v>
      </c>
      <c r="AY26" s="56">
        <f>AX26/AU26*10</f>
        <v>153.8840579710145</v>
      </c>
      <c r="AZ26" s="245">
        <f>SUM(AZ5:AZ25)</f>
        <v>1282.7</v>
      </c>
      <c r="BA26" s="245">
        <f>SUM(BA5:BA25)</f>
        <v>478</v>
      </c>
      <c r="BB26" s="203">
        <f>BA26/AZ26*100</f>
        <v>37.26514383721837</v>
      </c>
      <c r="BC26" s="245">
        <f>SUM(BC5:BC25)</f>
        <v>11745.4</v>
      </c>
      <c r="BD26" s="59">
        <f>BC26/BA26*10</f>
        <v>245.7196652719665</v>
      </c>
    </row>
    <row r="27" spans="1:56" ht="15" customHeight="1" thickBot="1">
      <c r="A27" s="60" t="s">
        <v>15</v>
      </c>
      <c r="B27" s="12">
        <v>181476</v>
      </c>
      <c r="C27" s="12">
        <v>95562</v>
      </c>
      <c r="D27" s="49">
        <f>C27/B27*100</f>
        <v>52.658202737552074</v>
      </c>
      <c r="E27" s="12">
        <v>120909</v>
      </c>
      <c r="F27" s="50">
        <f t="shared" si="0"/>
        <v>12.65241413951152</v>
      </c>
      <c r="G27" s="12">
        <v>13716</v>
      </c>
      <c r="H27" s="12">
        <v>7858</v>
      </c>
      <c r="I27" s="50">
        <f>H27/G27*100</f>
        <v>57.290755322251385</v>
      </c>
      <c r="J27" s="12">
        <v>225076</v>
      </c>
      <c r="K27" s="50">
        <f>J27/H27*10</f>
        <v>286.4291168236192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4999</v>
      </c>
      <c r="S27" s="233">
        <f>R27/Q27*100</f>
        <v>44.653863331844576</v>
      </c>
      <c r="T27" s="234">
        <v>5025</v>
      </c>
      <c r="U27" s="233">
        <f>T27/R27*10</f>
        <v>10.052010402080416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14084</v>
      </c>
      <c r="AP27" s="12">
        <v>13301</v>
      </c>
      <c r="AQ27" s="50">
        <f>AP27/AO27*100</f>
        <v>94.44049985799488</v>
      </c>
      <c r="AR27" s="12">
        <v>230356</v>
      </c>
      <c r="AS27" s="50">
        <f>IF(AR27&gt;0,AR27/AP27*10,"")</f>
        <v>173.186978422675</v>
      </c>
      <c r="AT27" s="12">
        <v>1736</v>
      </c>
      <c r="AU27" s="12">
        <v>1647</v>
      </c>
      <c r="AV27" s="53"/>
      <c r="AW27" s="50">
        <f>AU27/AT27*100</f>
        <v>94.87327188940093</v>
      </c>
      <c r="AX27" s="61">
        <v>27030</v>
      </c>
      <c r="AY27" s="50">
        <f>AX27/AU27*10</f>
        <v>164.11657559198542</v>
      </c>
      <c r="AZ27" s="12">
        <v>1195</v>
      </c>
      <c r="BA27" s="12">
        <v>938</v>
      </c>
      <c r="BB27" s="220">
        <f>BA27/AZ27*100</f>
        <v>78.49372384937239</v>
      </c>
      <c r="BC27" s="12">
        <v>14923</v>
      </c>
      <c r="BD27" s="221">
        <f>BC27/BA27*10</f>
        <v>159.09381663113007</v>
      </c>
    </row>
  </sheetData>
  <sheetProtection/>
  <mergeCells count="19">
    <mergeCell ref="X2:Z2"/>
    <mergeCell ref="AA3:AE3"/>
    <mergeCell ref="AF3:AJ3"/>
    <mergeCell ref="AK3:AN3"/>
    <mergeCell ref="B1:P1"/>
    <mergeCell ref="N2:P2"/>
    <mergeCell ref="L3:P3"/>
    <mergeCell ref="Q3:U3"/>
    <mergeCell ref="S2:U2"/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L27" sqref="L27"/>
    </sheetView>
  </sheetViews>
  <sheetFormatPr defaultColWidth="9.125" defaultRowHeight="12.75"/>
  <cols>
    <col min="1" max="1" width="21.875" style="237" customWidth="1"/>
    <col min="2" max="2" width="9.375" style="237" bestFit="1" customWidth="1"/>
    <col min="3" max="3" width="8.625" style="237" customWidth="1"/>
    <col min="4" max="4" width="7.00390625" style="237" customWidth="1"/>
    <col min="5" max="5" width="10.25390625" style="237" customWidth="1"/>
    <col min="6" max="6" width="8.125" style="237" customWidth="1"/>
    <col min="7" max="7" width="6.625" style="237" customWidth="1"/>
    <col min="8" max="8" width="8.625" style="237" customWidth="1"/>
    <col min="9" max="9" width="7.875" style="237" customWidth="1"/>
    <col min="10" max="10" width="6.875" style="237" customWidth="1"/>
    <col min="11" max="11" width="7.875" style="237" customWidth="1"/>
    <col min="12" max="12" width="7.375" style="237" customWidth="1"/>
    <col min="13" max="13" width="6.875" style="237" customWidth="1"/>
    <col min="14" max="14" width="7.375" style="237" customWidth="1"/>
    <col min="15" max="15" width="7.25390625" style="237" customWidth="1"/>
    <col min="16" max="16" width="7.375" style="237" customWidth="1"/>
    <col min="17" max="16384" width="9.125" style="237" customWidth="1"/>
  </cols>
  <sheetData>
    <row r="1" spans="1:16" ht="15.75">
      <c r="A1" s="402" t="s">
        <v>105</v>
      </c>
      <c r="B1" s="402"/>
      <c r="C1" s="402"/>
      <c r="D1" s="402"/>
      <c r="E1" s="402"/>
      <c r="F1" s="402"/>
      <c r="G1" s="402"/>
      <c r="H1" s="402"/>
      <c r="I1" s="402"/>
      <c r="J1" s="402"/>
      <c r="K1" s="170"/>
      <c r="L1" s="170"/>
      <c r="M1" s="170"/>
      <c r="N1" s="403">
        <v>42648</v>
      </c>
      <c r="O1" s="404"/>
      <c r="P1" s="404"/>
    </row>
    <row r="2" spans="1:16" s="243" customFormat="1" ht="16.5" thickBot="1">
      <c r="A2" s="171"/>
      <c r="B2" s="171"/>
      <c r="C2" s="171"/>
      <c r="D2" s="171"/>
      <c r="E2" s="172"/>
      <c r="F2" s="171"/>
      <c r="G2" s="171"/>
      <c r="H2" s="171"/>
      <c r="I2" s="171"/>
      <c r="J2" s="171"/>
      <c r="K2" s="171"/>
      <c r="L2" s="171"/>
      <c r="M2" s="171"/>
      <c r="N2" s="173"/>
      <c r="O2" s="173"/>
      <c r="P2" s="173"/>
    </row>
    <row r="3" spans="1:16" ht="15.75">
      <c r="A3" s="405" t="s">
        <v>17</v>
      </c>
      <c r="B3" s="407" t="s">
        <v>106</v>
      </c>
      <c r="C3" s="408"/>
      <c r="D3" s="409"/>
      <c r="E3" s="410" t="s">
        <v>25</v>
      </c>
      <c r="F3" s="411"/>
      <c r="G3" s="412"/>
      <c r="H3" s="413" t="s">
        <v>26</v>
      </c>
      <c r="I3" s="414"/>
      <c r="J3" s="415"/>
      <c r="K3" s="416" t="s">
        <v>107</v>
      </c>
      <c r="L3" s="417"/>
      <c r="M3" s="418"/>
      <c r="N3" s="413" t="s">
        <v>27</v>
      </c>
      <c r="O3" s="414"/>
      <c r="P3" s="415"/>
    </row>
    <row r="4" spans="1:16" ht="73.5" customHeight="1" thickBot="1">
      <c r="A4" s="406"/>
      <c r="B4" s="174" t="s">
        <v>108</v>
      </c>
      <c r="C4" s="175" t="s">
        <v>109</v>
      </c>
      <c r="D4" s="176" t="s">
        <v>14</v>
      </c>
      <c r="E4" s="177" t="s">
        <v>108</v>
      </c>
      <c r="F4" s="175" t="s">
        <v>109</v>
      </c>
      <c r="G4" s="178" t="s">
        <v>14</v>
      </c>
      <c r="H4" s="174" t="s">
        <v>108</v>
      </c>
      <c r="I4" s="175" t="s">
        <v>109</v>
      </c>
      <c r="J4" s="176" t="s">
        <v>14</v>
      </c>
      <c r="K4" s="174" t="s">
        <v>108</v>
      </c>
      <c r="L4" s="175" t="s">
        <v>109</v>
      </c>
      <c r="M4" s="176" t="s">
        <v>14</v>
      </c>
      <c r="N4" s="174" t="s">
        <v>108</v>
      </c>
      <c r="O4" s="175" t="s">
        <v>109</v>
      </c>
      <c r="P4" s="176" t="s">
        <v>14</v>
      </c>
    </row>
    <row r="5" spans="1:16" ht="18" customHeight="1">
      <c r="A5" s="246" t="s">
        <v>0</v>
      </c>
      <c r="B5" s="247"/>
      <c r="C5" s="248"/>
      <c r="D5" s="249"/>
      <c r="E5" s="188"/>
      <c r="F5" s="189"/>
      <c r="G5" s="190"/>
      <c r="H5" s="191"/>
      <c r="I5" s="192"/>
      <c r="J5" s="193"/>
      <c r="K5" s="182"/>
      <c r="L5" s="194"/>
      <c r="M5" s="195"/>
      <c r="N5" s="196"/>
      <c r="O5" s="197"/>
      <c r="P5" s="198"/>
    </row>
    <row r="6" spans="1:16" ht="16.5" customHeight="1">
      <c r="A6" s="238" t="s">
        <v>99</v>
      </c>
      <c r="B6" s="239">
        <f aca="true" t="shared" si="0" ref="B6:B25">E6+H6+K6</f>
        <v>3940</v>
      </c>
      <c r="C6" s="239">
        <f>SUM(F6+I6+L6)</f>
        <v>2040</v>
      </c>
      <c r="D6" s="240">
        <f>C6/B6*100</f>
        <v>51.776649746192895</v>
      </c>
      <c r="E6" s="179">
        <v>3720</v>
      </c>
      <c r="F6" s="204">
        <v>1900</v>
      </c>
      <c r="G6" s="209">
        <f>F6/E6*100</f>
        <v>51.075268817204304</v>
      </c>
      <c r="H6" s="180">
        <v>220</v>
      </c>
      <c r="I6" s="181">
        <v>140</v>
      </c>
      <c r="J6" s="209">
        <f aca="true" t="shared" si="1" ref="J6:J13">I6/H6*100</f>
        <v>63.63636363636363</v>
      </c>
      <c r="K6" s="182"/>
      <c r="L6" s="207"/>
      <c r="M6" s="205"/>
      <c r="N6" s="183"/>
      <c r="O6" s="181"/>
      <c r="P6" s="206"/>
    </row>
    <row r="7" spans="1:16" ht="17.25" customHeight="1">
      <c r="A7" s="238" t="s">
        <v>100</v>
      </c>
      <c r="B7" s="239">
        <f t="shared" si="0"/>
        <v>10453</v>
      </c>
      <c r="C7" s="239">
        <f>SUM(F7+I7+L7)</f>
        <v>10466</v>
      </c>
      <c r="D7" s="240">
        <f>C7/B7*100</f>
        <v>100.12436621065723</v>
      </c>
      <c r="E7" s="180">
        <v>8803</v>
      </c>
      <c r="F7" s="208">
        <v>8712</v>
      </c>
      <c r="G7" s="209">
        <f>F7/E7*100</f>
        <v>98.96626150176077</v>
      </c>
      <c r="H7" s="180">
        <v>1650</v>
      </c>
      <c r="I7" s="181">
        <v>1754</v>
      </c>
      <c r="J7" s="209">
        <f t="shared" si="1"/>
        <v>106.3030303030303</v>
      </c>
      <c r="K7" s="182"/>
      <c r="L7" s="207"/>
      <c r="M7" s="210"/>
      <c r="N7" s="184">
        <v>231</v>
      </c>
      <c r="O7" s="185">
        <v>231</v>
      </c>
      <c r="P7" s="209">
        <f>O7/N7*100</f>
        <v>100</v>
      </c>
    </row>
    <row r="8" spans="1:16" ht="17.25" customHeight="1">
      <c r="A8" s="238" t="s">
        <v>1</v>
      </c>
      <c r="B8" s="239">
        <f t="shared" si="0"/>
        <v>2865</v>
      </c>
      <c r="C8" s="239">
        <f>SUM(F8+I8+L8)</f>
        <v>2557</v>
      </c>
      <c r="D8" s="240">
        <f>C8/B8*100</f>
        <v>89.24956369982549</v>
      </c>
      <c r="E8" s="180">
        <v>2325</v>
      </c>
      <c r="F8" s="208">
        <v>2092</v>
      </c>
      <c r="G8" s="209">
        <f>F8/E8*100</f>
        <v>89.97849462365592</v>
      </c>
      <c r="H8" s="180">
        <v>490</v>
      </c>
      <c r="I8" s="181">
        <v>415</v>
      </c>
      <c r="J8" s="209">
        <f t="shared" si="1"/>
        <v>84.6938775510204</v>
      </c>
      <c r="K8" s="230">
        <v>50</v>
      </c>
      <c r="L8" s="222">
        <v>50</v>
      </c>
      <c r="M8" s="209">
        <f>L8/K8*100</f>
        <v>100</v>
      </c>
      <c r="N8" s="184">
        <v>200</v>
      </c>
      <c r="O8" s="185">
        <v>210</v>
      </c>
      <c r="P8" s="209">
        <f>O8/N8*100</f>
        <v>105</v>
      </c>
    </row>
    <row r="9" spans="1:16" ht="18.75" customHeight="1">
      <c r="A9" s="238" t="s">
        <v>2</v>
      </c>
      <c r="B9" s="239">
        <f t="shared" si="0"/>
        <v>12500</v>
      </c>
      <c r="C9" s="239">
        <f aca="true" t="shared" si="2" ref="C9:C25">SUM(F9+I9+L9)</f>
        <v>12441</v>
      </c>
      <c r="D9" s="240">
        <f aca="true" t="shared" si="3" ref="D9:D27">C9/B9*100</f>
        <v>99.528</v>
      </c>
      <c r="E9" s="180">
        <v>11070</v>
      </c>
      <c r="F9" s="208">
        <v>11137</v>
      </c>
      <c r="G9" s="209">
        <f aca="true" t="shared" si="4" ref="G9:G15">F9/E9*100</f>
        <v>100.60523938572719</v>
      </c>
      <c r="H9" s="180">
        <v>1430</v>
      </c>
      <c r="I9" s="181">
        <v>1304</v>
      </c>
      <c r="J9" s="209">
        <f t="shared" si="1"/>
        <v>91.18881118881119</v>
      </c>
      <c r="K9" s="230"/>
      <c r="L9" s="222"/>
      <c r="M9" s="209"/>
      <c r="N9" s="184">
        <v>2000</v>
      </c>
      <c r="O9" s="185">
        <v>960</v>
      </c>
      <c r="P9" s="209">
        <f>O9/N9*100</f>
        <v>48</v>
      </c>
    </row>
    <row r="10" spans="1:16" ht="16.5" customHeight="1">
      <c r="A10" s="238" t="s">
        <v>110</v>
      </c>
      <c r="B10" s="239">
        <f t="shared" si="0"/>
        <v>13994</v>
      </c>
      <c r="C10" s="239">
        <f t="shared" si="2"/>
        <v>14001</v>
      </c>
      <c r="D10" s="240">
        <f t="shared" si="3"/>
        <v>100.05002143775903</v>
      </c>
      <c r="E10" s="180">
        <v>12644</v>
      </c>
      <c r="F10" s="208">
        <v>12491</v>
      </c>
      <c r="G10" s="209">
        <f t="shared" si="4"/>
        <v>98.78993989243911</v>
      </c>
      <c r="H10" s="180">
        <v>1350</v>
      </c>
      <c r="I10" s="181">
        <v>1510</v>
      </c>
      <c r="J10" s="209">
        <f t="shared" si="1"/>
        <v>111.85185185185185</v>
      </c>
      <c r="K10" s="230"/>
      <c r="L10" s="222"/>
      <c r="M10" s="209"/>
      <c r="N10" s="184"/>
      <c r="O10" s="185"/>
      <c r="P10" s="209"/>
    </row>
    <row r="11" spans="1:16" ht="16.5" customHeight="1">
      <c r="A11" s="238" t="s">
        <v>3</v>
      </c>
      <c r="B11" s="239">
        <f t="shared" si="0"/>
        <v>20138</v>
      </c>
      <c r="C11" s="239">
        <f t="shared" si="2"/>
        <v>27194</v>
      </c>
      <c r="D11" s="240">
        <f t="shared" si="3"/>
        <v>135.03823617042409</v>
      </c>
      <c r="E11" s="180">
        <v>18872</v>
      </c>
      <c r="F11" s="208">
        <v>25945</v>
      </c>
      <c r="G11" s="209">
        <f t="shared" si="4"/>
        <v>137.4788045782111</v>
      </c>
      <c r="H11" s="180">
        <v>1266</v>
      </c>
      <c r="I11" s="181">
        <v>1249</v>
      </c>
      <c r="J11" s="209">
        <f t="shared" si="1"/>
        <v>98.65718799368088</v>
      </c>
      <c r="K11" s="230"/>
      <c r="L11" s="222"/>
      <c r="M11" s="209"/>
      <c r="N11" s="184"/>
      <c r="O11" s="185"/>
      <c r="P11" s="209"/>
    </row>
    <row r="12" spans="1:16" ht="18" customHeight="1">
      <c r="A12" s="238" t="s">
        <v>4</v>
      </c>
      <c r="B12" s="239">
        <f t="shared" si="0"/>
        <v>37299</v>
      </c>
      <c r="C12" s="239">
        <f t="shared" si="2"/>
        <v>30945</v>
      </c>
      <c r="D12" s="240">
        <f t="shared" si="3"/>
        <v>82.96469074237916</v>
      </c>
      <c r="E12" s="180">
        <v>28146</v>
      </c>
      <c r="F12" s="208">
        <v>26072</v>
      </c>
      <c r="G12" s="209">
        <f t="shared" si="4"/>
        <v>92.63127975556029</v>
      </c>
      <c r="H12" s="180">
        <v>9153</v>
      </c>
      <c r="I12" s="181">
        <v>4873</v>
      </c>
      <c r="J12" s="209">
        <f t="shared" si="1"/>
        <v>53.23937506828362</v>
      </c>
      <c r="K12" s="230"/>
      <c r="L12" s="222"/>
      <c r="M12" s="209"/>
      <c r="N12" s="184">
        <v>300</v>
      </c>
      <c r="O12" s="185">
        <v>329</v>
      </c>
      <c r="P12" s="209">
        <f>O12/N12*100</f>
        <v>109.66666666666667</v>
      </c>
    </row>
    <row r="13" spans="1:16" ht="16.5" customHeight="1">
      <c r="A13" s="238" t="s">
        <v>5</v>
      </c>
      <c r="B13" s="239">
        <f t="shared" si="0"/>
        <v>14460</v>
      </c>
      <c r="C13" s="239">
        <f t="shared" si="2"/>
        <v>13019</v>
      </c>
      <c r="D13" s="240">
        <f t="shared" si="3"/>
        <v>90.03457814661134</v>
      </c>
      <c r="E13" s="180">
        <v>13460</v>
      </c>
      <c r="F13" s="208">
        <v>12109</v>
      </c>
      <c r="G13" s="209">
        <f t="shared" si="4"/>
        <v>89.962852897474</v>
      </c>
      <c r="H13" s="180">
        <v>1000</v>
      </c>
      <c r="I13" s="181">
        <v>910</v>
      </c>
      <c r="J13" s="209">
        <f t="shared" si="1"/>
        <v>91</v>
      </c>
      <c r="K13" s="230"/>
      <c r="L13" s="222"/>
      <c r="M13" s="209"/>
      <c r="N13" s="184">
        <v>820</v>
      </c>
      <c r="O13" s="185">
        <v>420</v>
      </c>
      <c r="P13" s="209">
        <f>O13/N13*100</f>
        <v>51.21951219512195</v>
      </c>
    </row>
    <row r="14" spans="1:16" ht="17.25" customHeight="1">
      <c r="A14" s="238" t="s">
        <v>6</v>
      </c>
      <c r="B14" s="239">
        <f t="shared" si="0"/>
        <v>13201</v>
      </c>
      <c r="C14" s="239">
        <f t="shared" si="2"/>
        <v>11356</v>
      </c>
      <c r="D14" s="240">
        <f t="shared" si="3"/>
        <v>86.02378607681236</v>
      </c>
      <c r="E14" s="180">
        <v>12236</v>
      </c>
      <c r="F14" s="208">
        <v>10353</v>
      </c>
      <c r="G14" s="209">
        <f t="shared" si="4"/>
        <v>84.61098398169337</v>
      </c>
      <c r="H14" s="180">
        <v>965</v>
      </c>
      <c r="I14" s="181">
        <v>1003</v>
      </c>
      <c r="J14" s="209">
        <f aca="true" t="shared" si="5" ref="J14:J20">I14/H14*100</f>
        <v>103.93782383419689</v>
      </c>
      <c r="K14" s="230"/>
      <c r="L14" s="222"/>
      <c r="M14" s="209"/>
      <c r="N14" s="184"/>
      <c r="O14" s="185"/>
      <c r="P14" s="206"/>
    </row>
    <row r="15" spans="1:16" ht="17.25" customHeight="1">
      <c r="A15" s="238" t="s">
        <v>7</v>
      </c>
      <c r="B15" s="239">
        <f t="shared" si="0"/>
        <v>10651</v>
      </c>
      <c r="C15" s="239">
        <f>SUM(F15+I15+L15)</f>
        <v>10955</v>
      </c>
      <c r="D15" s="240">
        <f t="shared" si="3"/>
        <v>102.85419209463899</v>
      </c>
      <c r="E15" s="180">
        <v>10302</v>
      </c>
      <c r="F15" s="208">
        <v>10676</v>
      </c>
      <c r="G15" s="209">
        <f t="shared" si="4"/>
        <v>103.63036303630363</v>
      </c>
      <c r="H15" s="180">
        <v>349</v>
      </c>
      <c r="I15" s="181">
        <v>279</v>
      </c>
      <c r="J15" s="209">
        <f t="shared" si="5"/>
        <v>79.94269340974212</v>
      </c>
      <c r="K15" s="230"/>
      <c r="L15" s="222"/>
      <c r="M15" s="209"/>
      <c r="N15" s="184">
        <v>624</v>
      </c>
      <c r="O15" s="185">
        <v>116</v>
      </c>
      <c r="P15" s="209">
        <f>O15/N15*100</f>
        <v>18.58974358974359</v>
      </c>
    </row>
    <row r="16" spans="1:16" ht="17.25" customHeight="1">
      <c r="A16" s="238" t="s">
        <v>8</v>
      </c>
      <c r="B16" s="239">
        <f t="shared" si="0"/>
        <v>6015</v>
      </c>
      <c r="C16" s="239">
        <f t="shared" si="2"/>
        <v>6065</v>
      </c>
      <c r="D16" s="240">
        <f t="shared" si="3"/>
        <v>100.83125519534497</v>
      </c>
      <c r="E16" s="180">
        <v>5615</v>
      </c>
      <c r="F16" s="208">
        <v>5615</v>
      </c>
      <c r="G16" s="209">
        <f>F16/E16*100</f>
        <v>100</v>
      </c>
      <c r="H16" s="180">
        <v>400</v>
      </c>
      <c r="I16" s="181">
        <v>450</v>
      </c>
      <c r="J16" s="209">
        <f t="shared" si="5"/>
        <v>112.5</v>
      </c>
      <c r="K16" s="230"/>
      <c r="L16" s="222"/>
      <c r="M16" s="209"/>
      <c r="N16" s="184">
        <v>1280</v>
      </c>
      <c r="O16" s="185">
        <v>1280</v>
      </c>
      <c r="P16" s="209">
        <f>O16/N16*100</f>
        <v>100</v>
      </c>
    </row>
    <row r="17" spans="1:16" ht="17.25" customHeight="1">
      <c r="A17" s="238" t="s">
        <v>101</v>
      </c>
      <c r="B17" s="239">
        <f t="shared" si="0"/>
        <v>11710</v>
      </c>
      <c r="C17" s="239">
        <f t="shared" si="2"/>
        <v>13754</v>
      </c>
      <c r="D17" s="240">
        <f t="shared" si="3"/>
        <v>117.45516652433817</v>
      </c>
      <c r="E17" s="180">
        <v>10462</v>
      </c>
      <c r="F17" s="208">
        <v>13230</v>
      </c>
      <c r="G17" s="209">
        <f>F17/E17*100</f>
        <v>126.45765627987001</v>
      </c>
      <c r="H17" s="180">
        <v>1198</v>
      </c>
      <c r="I17" s="181">
        <v>293</v>
      </c>
      <c r="J17" s="209">
        <f t="shared" si="5"/>
        <v>24.457429048414024</v>
      </c>
      <c r="K17" s="230">
        <v>50</v>
      </c>
      <c r="L17" s="222">
        <v>231</v>
      </c>
      <c r="M17" s="209">
        <f>L17/K17*100</f>
        <v>462</v>
      </c>
      <c r="N17" s="184">
        <v>1300</v>
      </c>
      <c r="O17" s="185">
        <v>2080</v>
      </c>
      <c r="P17" s="209">
        <f>O17/N17*100</f>
        <v>160</v>
      </c>
    </row>
    <row r="18" spans="1:16" ht="16.5" customHeight="1">
      <c r="A18" s="238" t="s">
        <v>9</v>
      </c>
      <c r="B18" s="239">
        <f t="shared" si="0"/>
        <v>6500</v>
      </c>
      <c r="C18" s="239">
        <f t="shared" si="2"/>
        <v>6141</v>
      </c>
      <c r="D18" s="240">
        <f t="shared" si="3"/>
        <v>94.47692307692309</v>
      </c>
      <c r="E18" s="180">
        <v>6250</v>
      </c>
      <c r="F18" s="208">
        <v>5918</v>
      </c>
      <c r="G18" s="209">
        <f>F18/E18*100</f>
        <v>94.688</v>
      </c>
      <c r="H18" s="180">
        <v>220</v>
      </c>
      <c r="I18" s="181">
        <v>190</v>
      </c>
      <c r="J18" s="209">
        <f t="shared" si="5"/>
        <v>86.36363636363636</v>
      </c>
      <c r="K18" s="230">
        <v>30</v>
      </c>
      <c r="L18" s="222">
        <v>33</v>
      </c>
      <c r="M18" s="209">
        <f>L18/K18*100</f>
        <v>110.00000000000001</v>
      </c>
      <c r="N18" s="184"/>
      <c r="O18" s="185"/>
      <c r="P18" s="209"/>
    </row>
    <row r="19" spans="1:16" ht="18.75" customHeight="1">
      <c r="A19" s="238" t="s">
        <v>10</v>
      </c>
      <c r="B19" s="239">
        <f t="shared" si="0"/>
        <v>7730</v>
      </c>
      <c r="C19" s="239">
        <f t="shared" si="2"/>
        <v>6865</v>
      </c>
      <c r="D19" s="240">
        <f t="shared" si="3"/>
        <v>88.80983182406209</v>
      </c>
      <c r="E19" s="180">
        <v>5010</v>
      </c>
      <c r="F19" s="208">
        <v>5294</v>
      </c>
      <c r="G19" s="209">
        <f>F19/E19*100</f>
        <v>105.66866267465069</v>
      </c>
      <c r="H19" s="180">
        <v>2420</v>
      </c>
      <c r="I19" s="181">
        <v>1321</v>
      </c>
      <c r="J19" s="209">
        <f t="shared" si="5"/>
        <v>54.58677685950413</v>
      </c>
      <c r="K19" s="230">
        <v>300</v>
      </c>
      <c r="L19" s="222">
        <v>250</v>
      </c>
      <c r="M19" s="209">
        <f>L19/K19*100</f>
        <v>83.33333333333334</v>
      </c>
      <c r="N19" s="184">
        <v>800</v>
      </c>
      <c r="O19" s="185">
        <v>1137</v>
      </c>
      <c r="P19" s="209">
        <f>O19/N19*100</f>
        <v>142.125</v>
      </c>
    </row>
    <row r="20" spans="1:16" ht="16.5" customHeight="1">
      <c r="A20" s="238" t="s">
        <v>102</v>
      </c>
      <c r="B20" s="239">
        <f t="shared" si="0"/>
        <v>16113</v>
      </c>
      <c r="C20" s="239">
        <f t="shared" si="2"/>
        <v>16873</v>
      </c>
      <c r="D20" s="240">
        <f t="shared" si="3"/>
        <v>104.71668838825794</v>
      </c>
      <c r="E20" s="180">
        <v>15013</v>
      </c>
      <c r="F20" s="208">
        <v>11443</v>
      </c>
      <c r="G20" s="209">
        <f>F20/E20*100</f>
        <v>76.22060880570173</v>
      </c>
      <c r="H20" s="180">
        <v>1100</v>
      </c>
      <c r="I20" s="181">
        <v>5430</v>
      </c>
      <c r="J20" s="209">
        <f t="shared" si="5"/>
        <v>493.6363636363636</v>
      </c>
      <c r="K20" s="230"/>
      <c r="L20" s="207"/>
      <c r="M20" s="209"/>
      <c r="N20" s="184"/>
      <c r="O20" s="185"/>
      <c r="P20" s="209"/>
    </row>
    <row r="21" spans="1:16" ht="18" customHeight="1">
      <c r="A21" s="238" t="s">
        <v>103</v>
      </c>
      <c r="B21" s="239">
        <f t="shared" si="0"/>
        <v>13880</v>
      </c>
      <c r="C21" s="239">
        <f t="shared" si="2"/>
        <v>11855</v>
      </c>
      <c r="D21" s="240">
        <f t="shared" si="3"/>
        <v>85.41066282420749</v>
      </c>
      <c r="E21" s="180">
        <v>13880</v>
      </c>
      <c r="F21" s="208">
        <v>11855</v>
      </c>
      <c r="G21" s="209">
        <f aca="true" t="shared" si="6" ref="G21:G27">F21/E21*100</f>
        <v>85.41066282420749</v>
      </c>
      <c r="H21" s="180"/>
      <c r="I21" s="181"/>
      <c r="J21" s="209"/>
      <c r="K21" s="230"/>
      <c r="L21" s="207"/>
      <c r="M21" s="209"/>
      <c r="N21" s="184"/>
      <c r="O21" s="185"/>
      <c r="P21" s="209"/>
    </row>
    <row r="22" spans="1:16" ht="20.25" customHeight="1">
      <c r="A22" s="238" t="s">
        <v>11</v>
      </c>
      <c r="B22" s="239">
        <f t="shared" si="0"/>
        <v>9000</v>
      </c>
      <c r="C22" s="239">
        <f t="shared" si="2"/>
        <v>7430</v>
      </c>
      <c r="D22" s="240">
        <f t="shared" si="3"/>
        <v>82.55555555555556</v>
      </c>
      <c r="E22" s="180">
        <v>8100</v>
      </c>
      <c r="F22" s="208">
        <v>6588</v>
      </c>
      <c r="G22" s="209">
        <f t="shared" si="6"/>
        <v>81.33333333333333</v>
      </c>
      <c r="H22" s="180">
        <v>900</v>
      </c>
      <c r="I22" s="181">
        <v>842</v>
      </c>
      <c r="J22" s="209">
        <f aca="true" t="shared" si="7" ref="J22:J27">I22/H22*100</f>
        <v>93.55555555555556</v>
      </c>
      <c r="K22" s="230"/>
      <c r="L22" s="207"/>
      <c r="M22" s="209"/>
      <c r="N22" s="62"/>
      <c r="O22" s="181"/>
      <c r="P22" s="209"/>
    </row>
    <row r="23" spans="1:16" ht="19.5" customHeight="1">
      <c r="A23" s="238" t="s">
        <v>12</v>
      </c>
      <c r="B23" s="239">
        <f t="shared" si="0"/>
        <v>16000</v>
      </c>
      <c r="C23" s="239">
        <f t="shared" si="2"/>
        <v>19217</v>
      </c>
      <c r="D23" s="240">
        <f t="shared" si="3"/>
        <v>120.10624999999999</v>
      </c>
      <c r="E23" s="180">
        <v>15250</v>
      </c>
      <c r="F23" s="208">
        <v>18152</v>
      </c>
      <c r="G23" s="209">
        <f t="shared" si="6"/>
        <v>119.02950819672131</v>
      </c>
      <c r="H23" s="180">
        <v>750</v>
      </c>
      <c r="I23" s="181">
        <v>1065</v>
      </c>
      <c r="J23" s="209">
        <f t="shared" si="7"/>
        <v>142</v>
      </c>
      <c r="K23" s="230"/>
      <c r="L23" s="207"/>
      <c r="M23" s="209"/>
      <c r="N23" s="62"/>
      <c r="O23" s="181"/>
      <c r="P23" s="209"/>
    </row>
    <row r="24" spans="1:16" ht="18" customHeight="1">
      <c r="A24" s="238" t="s">
        <v>104</v>
      </c>
      <c r="B24" s="239">
        <f t="shared" si="0"/>
        <v>16446</v>
      </c>
      <c r="C24" s="239">
        <f t="shared" si="2"/>
        <v>17584</v>
      </c>
      <c r="D24" s="240">
        <f t="shared" si="3"/>
        <v>106.91961571202724</v>
      </c>
      <c r="E24" s="180">
        <v>16046</v>
      </c>
      <c r="F24" s="208">
        <v>17525</v>
      </c>
      <c r="G24" s="209">
        <f t="shared" si="6"/>
        <v>109.21725040508538</v>
      </c>
      <c r="H24" s="180">
        <v>400</v>
      </c>
      <c r="I24" s="181">
        <v>59</v>
      </c>
      <c r="J24" s="209">
        <f t="shared" si="7"/>
        <v>14.75</v>
      </c>
      <c r="K24" s="230"/>
      <c r="L24" s="207"/>
      <c r="M24" s="209"/>
      <c r="N24" s="62"/>
      <c r="O24" s="181"/>
      <c r="P24" s="209"/>
    </row>
    <row r="25" spans="1:16" ht="17.25" customHeight="1" thickBot="1">
      <c r="A25" s="238" t="s">
        <v>13</v>
      </c>
      <c r="B25" s="239">
        <f t="shared" si="0"/>
        <v>24965</v>
      </c>
      <c r="C25" s="239">
        <f t="shared" si="2"/>
        <v>20777</v>
      </c>
      <c r="D25" s="240">
        <f t="shared" si="3"/>
        <v>83.22451432004807</v>
      </c>
      <c r="E25" s="180">
        <v>23045</v>
      </c>
      <c r="F25" s="208">
        <v>19105</v>
      </c>
      <c r="G25" s="209">
        <f t="shared" si="6"/>
        <v>82.90301583857669</v>
      </c>
      <c r="H25" s="180">
        <v>1520</v>
      </c>
      <c r="I25" s="181">
        <v>1672</v>
      </c>
      <c r="J25" s="209">
        <f t="shared" si="7"/>
        <v>110.00000000000001</v>
      </c>
      <c r="K25" s="230">
        <v>400</v>
      </c>
      <c r="L25" s="207"/>
      <c r="M25" s="209"/>
      <c r="N25" s="62">
        <v>300</v>
      </c>
      <c r="O25" s="181"/>
      <c r="P25" s="209"/>
    </row>
    <row r="26" spans="1:16" ht="21" customHeight="1" thickBot="1">
      <c r="A26" s="186" t="s">
        <v>98</v>
      </c>
      <c r="B26" s="250">
        <f>SUM(E26,H26,K26)</f>
        <v>267860</v>
      </c>
      <c r="C26" s="251">
        <f>SUM(C6:C25)</f>
        <v>261535</v>
      </c>
      <c r="D26" s="252">
        <f t="shared" si="3"/>
        <v>97.63869185395356</v>
      </c>
      <c r="E26" s="199">
        <f>SUM(E5:E25)</f>
        <v>240249</v>
      </c>
      <c r="F26" s="200">
        <f>SUM(F6:F25)</f>
        <v>236212</v>
      </c>
      <c r="G26" s="211">
        <f t="shared" si="6"/>
        <v>98.31966001939654</v>
      </c>
      <c r="H26" s="201">
        <f>SUM(H5:H25)</f>
        <v>26781</v>
      </c>
      <c r="I26" s="200">
        <f>SUM(I6:I25)</f>
        <v>24759</v>
      </c>
      <c r="J26" s="211">
        <f t="shared" si="7"/>
        <v>92.44987117732721</v>
      </c>
      <c r="K26" s="199">
        <f>SUM(K5:K25)</f>
        <v>830</v>
      </c>
      <c r="L26" s="200">
        <f>SUM(L6:L25)</f>
        <v>564</v>
      </c>
      <c r="M26" s="211">
        <f>L26/K26*100</f>
        <v>67.95180722891565</v>
      </c>
      <c r="N26" s="202">
        <f>SUM(N5:N25)</f>
        <v>7855</v>
      </c>
      <c r="O26" s="200">
        <f>SUM(O6:O25)</f>
        <v>6763</v>
      </c>
      <c r="P26" s="211">
        <f>O26/N26*100</f>
        <v>86.09802673456397</v>
      </c>
    </row>
    <row r="27" spans="1:16" ht="20.25" customHeight="1" thickBot="1">
      <c r="A27" s="187" t="s">
        <v>15</v>
      </c>
      <c r="B27" s="212">
        <f>SUM(E27+H27+K27)</f>
        <v>266374</v>
      </c>
      <c r="C27" s="213">
        <v>266146</v>
      </c>
      <c r="D27" s="240">
        <f t="shared" si="3"/>
        <v>99.91440606065156</v>
      </c>
      <c r="E27" s="214">
        <v>234593</v>
      </c>
      <c r="F27" s="215">
        <v>234365</v>
      </c>
      <c r="G27" s="209">
        <f t="shared" si="6"/>
        <v>99.90281039928728</v>
      </c>
      <c r="H27" s="214">
        <v>30609</v>
      </c>
      <c r="I27" s="215">
        <v>30609</v>
      </c>
      <c r="J27" s="209">
        <f t="shared" si="7"/>
        <v>100</v>
      </c>
      <c r="K27" s="216">
        <v>1172</v>
      </c>
      <c r="L27" s="235">
        <v>1172</v>
      </c>
      <c r="M27" s="209">
        <f>L27/K27*100</f>
        <v>100</v>
      </c>
      <c r="N27" s="214">
        <v>12595</v>
      </c>
      <c r="O27" s="215">
        <v>12418</v>
      </c>
      <c r="P27" s="209">
        <f>O27/N27*100</f>
        <v>98.59468042874157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35" sqref="L35"/>
    </sheetView>
  </sheetViews>
  <sheetFormatPr defaultColWidth="9.00390625" defaultRowHeight="12.75"/>
  <cols>
    <col min="1" max="1" width="26.25390625" style="0" customWidth="1"/>
    <col min="2" max="2" width="0.12890625" style="0" customWidth="1"/>
    <col min="3" max="9" width="9.125" style="0" hidden="1" customWidth="1"/>
    <col min="10" max="10" width="22.25390625" style="0" customWidth="1"/>
    <col min="11" max="11" width="20.00390625" style="0" customWidth="1"/>
    <col min="12" max="12" width="18.375" style="0" customWidth="1"/>
  </cols>
  <sheetData>
    <row r="1" spans="1:11" ht="18.75">
      <c r="A1" s="253"/>
      <c r="B1" s="419" t="s">
        <v>111</v>
      </c>
      <c r="C1" s="420"/>
      <c r="D1" s="420"/>
      <c r="E1" s="420"/>
      <c r="F1" s="420"/>
      <c r="G1" s="420"/>
      <c r="H1" s="420"/>
      <c r="I1" s="421"/>
      <c r="J1" s="421"/>
      <c r="K1" s="421"/>
    </row>
    <row r="2" spans="1:12" ht="19.5" thickBot="1">
      <c r="A2" s="1"/>
      <c r="B2" s="422"/>
      <c r="C2" s="422"/>
      <c r="D2" s="422"/>
      <c r="E2" s="422"/>
      <c r="F2" s="422"/>
      <c r="G2" s="422"/>
      <c r="H2" s="422"/>
      <c r="I2" s="423"/>
      <c r="J2" s="423"/>
      <c r="K2" s="423"/>
      <c r="L2" s="254">
        <v>42648</v>
      </c>
    </row>
    <row r="3" spans="1:12" ht="16.5">
      <c r="A3" s="424" t="s">
        <v>112</v>
      </c>
      <c r="B3" s="426" t="s">
        <v>113</v>
      </c>
      <c r="C3" s="427"/>
      <c r="D3" s="427"/>
      <c r="E3" s="427"/>
      <c r="F3" s="427"/>
      <c r="G3" s="427"/>
      <c r="H3" s="427"/>
      <c r="I3" s="428"/>
      <c r="J3" s="429" t="s">
        <v>114</v>
      </c>
      <c r="K3" s="430"/>
      <c r="L3" s="431"/>
    </row>
    <row r="4" spans="1:12" ht="16.5">
      <c r="A4" s="425"/>
      <c r="B4" s="435" t="s">
        <v>115</v>
      </c>
      <c r="C4" s="436"/>
      <c r="D4" s="436"/>
      <c r="E4" s="437"/>
      <c r="F4" s="435" t="s">
        <v>116</v>
      </c>
      <c r="G4" s="436"/>
      <c r="H4" s="436"/>
      <c r="I4" s="438"/>
      <c r="J4" s="432"/>
      <c r="K4" s="433"/>
      <c r="L4" s="434"/>
    </row>
    <row r="5" spans="1:12" ht="19.5" thickBot="1">
      <c r="A5" s="425"/>
      <c r="B5" s="255" t="s">
        <v>117</v>
      </c>
      <c r="C5" s="256" t="s">
        <v>118</v>
      </c>
      <c r="D5" s="256" t="s">
        <v>119</v>
      </c>
      <c r="E5" s="257" t="s">
        <v>14</v>
      </c>
      <c r="F5" s="255" t="s">
        <v>117</v>
      </c>
      <c r="G5" s="256" t="s">
        <v>118</v>
      </c>
      <c r="H5" s="256" t="s">
        <v>119</v>
      </c>
      <c r="I5" s="258" t="s">
        <v>14</v>
      </c>
      <c r="J5" s="259" t="s">
        <v>117</v>
      </c>
      <c r="K5" s="260" t="s">
        <v>120</v>
      </c>
      <c r="L5" s="261" t="s">
        <v>14</v>
      </c>
    </row>
    <row r="6" spans="1:12" ht="18.75">
      <c r="A6" s="262" t="s">
        <v>0</v>
      </c>
      <c r="B6" s="263">
        <v>469</v>
      </c>
      <c r="C6" s="264">
        <v>469</v>
      </c>
      <c r="D6" s="264">
        <v>469</v>
      </c>
      <c r="E6" s="265">
        <f aca="true" t="shared" si="0" ref="E6:E26">D6/B6*100</f>
        <v>100</v>
      </c>
      <c r="F6" s="266"/>
      <c r="G6" s="267"/>
      <c r="H6" s="267"/>
      <c r="I6" s="268"/>
      <c r="J6" s="269"/>
      <c r="K6" s="270"/>
      <c r="L6" s="271"/>
    </row>
    <row r="7" spans="1:12" ht="18.75">
      <c r="A7" s="262" t="s">
        <v>18</v>
      </c>
      <c r="B7" s="272">
        <v>7677</v>
      </c>
      <c r="C7" s="264">
        <v>7677</v>
      </c>
      <c r="D7" s="264">
        <v>7677</v>
      </c>
      <c r="E7" s="265">
        <f t="shared" si="0"/>
        <v>100</v>
      </c>
      <c r="F7" s="273">
        <v>2735</v>
      </c>
      <c r="G7" s="267">
        <v>2735</v>
      </c>
      <c r="H7" s="267">
        <v>2735</v>
      </c>
      <c r="I7" s="268">
        <f aca="true" t="shared" si="1" ref="I7:I26">H7/F7*100</f>
        <v>100</v>
      </c>
      <c r="J7" s="274">
        <v>4136</v>
      </c>
      <c r="K7" s="275">
        <v>5602</v>
      </c>
      <c r="L7" s="276">
        <f>IF(K7&gt;0,K7/J7*100,"")</f>
        <v>135.44487427466152</v>
      </c>
    </row>
    <row r="8" spans="1:12" ht="18.75">
      <c r="A8" s="262" t="s">
        <v>19</v>
      </c>
      <c r="B8" s="272">
        <v>5042</v>
      </c>
      <c r="C8" s="264">
        <v>5042</v>
      </c>
      <c r="D8" s="264">
        <v>5042</v>
      </c>
      <c r="E8" s="265">
        <f t="shared" si="0"/>
        <v>100</v>
      </c>
      <c r="F8" s="273">
        <v>2033</v>
      </c>
      <c r="G8" s="267">
        <v>2033</v>
      </c>
      <c r="H8" s="267">
        <v>2033</v>
      </c>
      <c r="I8" s="268">
        <f t="shared" si="1"/>
        <v>100</v>
      </c>
      <c r="J8" s="274">
        <v>7632</v>
      </c>
      <c r="K8" s="275">
        <v>7540</v>
      </c>
      <c r="L8" s="276">
        <f aca="true" t="shared" si="2" ref="L8:L28">IF(K8&gt;0,K8/J8*100,"")</f>
        <v>98.79454926624737</v>
      </c>
    </row>
    <row r="9" spans="1:12" ht="18.75">
      <c r="A9" s="262" t="s">
        <v>1</v>
      </c>
      <c r="B9" s="272">
        <v>3728</v>
      </c>
      <c r="C9" s="264">
        <v>3728</v>
      </c>
      <c r="D9" s="264">
        <v>3728</v>
      </c>
      <c r="E9" s="265">
        <f t="shared" si="0"/>
        <v>100</v>
      </c>
      <c r="F9" s="273">
        <v>2127</v>
      </c>
      <c r="G9" s="267">
        <v>2127</v>
      </c>
      <c r="H9" s="267">
        <v>2127</v>
      </c>
      <c r="I9" s="268">
        <f t="shared" si="1"/>
        <v>100</v>
      </c>
      <c r="J9" s="274">
        <v>4907</v>
      </c>
      <c r="K9" s="275">
        <v>1500</v>
      </c>
      <c r="L9" s="276">
        <f t="shared" si="2"/>
        <v>30.568575504381496</v>
      </c>
    </row>
    <row r="10" spans="1:12" ht="18.75">
      <c r="A10" s="262" t="s">
        <v>2</v>
      </c>
      <c r="B10" s="272">
        <v>3381</v>
      </c>
      <c r="C10" s="264">
        <v>3381</v>
      </c>
      <c r="D10" s="264">
        <v>3381</v>
      </c>
      <c r="E10" s="265">
        <f t="shared" si="0"/>
        <v>100</v>
      </c>
      <c r="F10" s="273">
        <v>495</v>
      </c>
      <c r="G10" s="267">
        <v>495</v>
      </c>
      <c r="H10" s="267">
        <v>495</v>
      </c>
      <c r="I10" s="268">
        <f t="shared" si="1"/>
        <v>100</v>
      </c>
      <c r="J10" s="274">
        <v>12788</v>
      </c>
      <c r="K10" s="275">
        <v>11280</v>
      </c>
      <c r="L10" s="276">
        <f t="shared" si="2"/>
        <v>88.20769471379418</v>
      </c>
    </row>
    <row r="11" spans="1:12" ht="18.75">
      <c r="A11" s="262" t="s">
        <v>16</v>
      </c>
      <c r="B11" s="272">
        <v>3876</v>
      </c>
      <c r="C11" s="264">
        <v>3876</v>
      </c>
      <c r="D11" s="264">
        <v>3876</v>
      </c>
      <c r="E11" s="265">
        <f t="shared" si="0"/>
        <v>100</v>
      </c>
      <c r="F11" s="273">
        <v>4597</v>
      </c>
      <c r="G11" s="267">
        <v>4597</v>
      </c>
      <c r="H11" s="267">
        <v>4597</v>
      </c>
      <c r="I11" s="268">
        <f t="shared" si="1"/>
        <v>100</v>
      </c>
      <c r="J11" s="274">
        <v>17368</v>
      </c>
      <c r="K11" s="275">
        <v>13848</v>
      </c>
      <c r="L11" s="276">
        <f t="shared" si="2"/>
        <v>79.7328420082911</v>
      </c>
    </row>
    <row r="12" spans="1:12" ht="18.75">
      <c r="A12" s="262" t="s">
        <v>3</v>
      </c>
      <c r="B12" s="272">
        <v>5068</v>
      </c>
      <c r="C12" s="264">
        <v>5068</v>
      </c>
      <c r="D12" s="264">
        <v>5068</v>
      </c>
      <c r="E12" s="265">
        <f t="shared" si="0"/>
        <v>100</v>
      </c>
      <c r="F12" s="273">
        <v>3866</v>
      </c>
      <c r="G12" s="267">
        <v>3866</v>
      </c>
      <c r="H12" s="267">
        <v>3866</v>
      </c>
      <c r="I12" s="268">
        <f t="shared" si="1"/>
        <v>100</v>
      </c>
      <c r="J12" s="274">
        <v>27525</v>
      </c>
      <c r="K12" s="275">
        <v>16675</v>
      </c>
      <c r="L12" s="276">
        <f t="shared" si="2"/>
        <v>60.58128973660308</v>
      </c>
    </row>
    <row r="13" spans="1:12" ht="18.75">
      <c r="A13" s="262" t="s">
        <v>4</v>
      </c>
      <c r="B13" s="272">
        <v>5036</v>
      </c>
      <c r="C13" s="264">
        <v>5014</v>
      </c>
      <c r="D13" s="264">
        <v>5014</v>
      </c>
      <c r="E13" s="265">
        <f t="shared" si="0"/>
        <v>99.56314535345511</v>
      </c>
      <c r="F13" s="273">
        <v>9204</v>
      </c>
      <c r="G13" s="267">
        <v>9204</v>
      </c>
      <c r="H13" s="267">
        <v>9204</v>
      </c>
      <c r="I13" s="268">
        <f t="shared" si="1"/>
        <v>100</v>
      </c>
      <c r="J13" s="274">
        <v>67815</v>
      </c>
      <c r="K13" s="275">
        <v>57237</v>
      </c>
      <c r="L13" s="276">
        <f t="shared" si="2"/>
        <v>84.40168104401681</v>
      </c>
    </row>
    <row r="14" spans="1:12" ht="18.75">
      <c r="A14" s="262" t="s">
        <v>5</v>
      </c>
      <c r="B14" s="272">
        <v>2564</v>
      </c>
      <c r="C14" s="264">
        <v>2554</v>
      </c>
      <c r="D14" s="264">
        <v>2554</v>
      </c>
      <c r="E14" s="265">
        <f t="shared" si="0"/>
        <v>99.60998439937597</v>
      </c>
      <c r="F14" s="273">
        <v>1151</v>
      </c>
      <c r="G14" s="267">
        <v>1151</v>
      </c>
      <c r="H14" s="267">
        <v>1151</v>
      </c>
      <c r="I14" s="268">
        <f t="shared" si="1"/>
        <v>100</v>
      </c>
      <c r="J14" s="274">
        <v>17357</v>
      </c>
      <c r="K14" s="275">
        <v>14460</v>
      </c>
      <c r="L14" s="276">
        <f t="shared" si="2"/>
        <v>83.30932764878723</v>
      </c>
    </row>
    <row r="15" spans="1:12" ht="18.75">
      <c r="A15" s="262" t="s">
        <v>6</v>
      </c>
      <c r="B15" s="272">
        <v>795</v>
      </c>
      <c r="C15" s="264">
        <v>795</v>
      </c>
      <c r="D15" s="264">
        <v>795</v>
      </c>
      <c r="E15" s="265">
        <f t="shared" si="0"/>
        <v>100</v>
      </c>
      <c r="F15" s="273">
        <v>199</v>
      </c>
      <c r="G15" s="267">
        <v>199</v>
      </c>
      <c r="H15" s="267">
        <v>199</v>
      </c>
      <c r="I15" s="268">
        <f t="shared" si="1"/>
        <v>100</v>
      </c>
      <c r="J15" s="274">
        <v>17577</v>
      </c>
      <c r="K15" s="275">
        <v>11060</v>
      </c>
      <c r="L15" s="276">
        <f t="shared" si="2"/>
        <v>62.923138191955395</v>
      </c>
    </row>
    <row r="16" spans="1:12" ht="18.75">
      <c r="A16" s="262" t="s">
        <v>7</v>
      </c>
      <c r="B16" s="272">
        <v>2125</v>
      </c>
      <c r="C16" s="264">
        <v>2180</v>
      </c>
      <c r="D16" s="264">
        <v>2180</v>
      </c>
      <c r="E16" s="265">
        <f t="shared" si="0"/>
        <v>102.58823529411765</v>
      </c>
      <c r="F16" s="273">
        <v>1723</v>
      </c>
      <c r="G16" s="267">
        <v>1723</v>
      </c>
      <c r="H16" s="267">
        <v>1723</v>
      </c>
      <c r="I16" s="268">
        <f t="shared" si="1"/>
        <v>100</v>
      </c>
      <c r="J16" s="274">
        <v>19600</v>
      </c>
      <c r="K16" s="275">
        <v>14620</v>
      </c>
      <c r="L16" s="276">
        <f t="shared" si="2"/>
        <v>74.59183673469387</v>
      </c>
    </row>
    <row r="17" spans="1:12" ht="18.75">
      <c r="A17" s="262" t="s">
        <v>8</v>
      </c>
      <c r="B17" s="272">
        <v>1362</v>
      </c>
      <c r="C17" s="264">
        <v>1362</v>
      </c>
      <c r="D17" s="264">
        <v>1362</v>
      </c>
      <c r="E17" s="265">
        <f t="shared" si="0"/>
        <v>100</v>
      </c>
      <c r="F17" s="273">
        <v>445</v>
      </c>
      <c r="G17" s="267">
        <v>445</v>
      </c>
      <c r="H17" s="267">
        <v>445</v>
      </c>
      <c r="I17" s="268">
        <f t="shared" si="1"/>
        <v>100</v>
      </c>
      <c r="J17" s="274">
        <v>9083</v>
      </c>
      <c r="K17" s="275">
        <v>5200</v>
      </c>
      <c r="L17" s="276">
        <f t="shared" si="2"/>
        <v>57.24980733237916</v>
      </c>
    </row>
    <row r="18" spans="1:12" ht="18.75">
      <c r="A18" s="262" t="s">
        <v>20</v>
      </c>
      <c r="B18" s="272">
        <v>3116</v>
      </c>
      <c r="C18" s="264">
        <v>3116</v>
      </c>
      <c r="D18" s="264">
        <v>3116</v>
      </c>
      <c r="E18" s="265">
        <f t="shared" si="0"/>
        <v>100</v>
      </c>
      <c r="F18" s="273" t="s">
        <v>121</v>
      </c>
      <c r="G18" s="267">
        <v>1739</v>
      </c>
      <c r="H18" s="267">
        <v>1739</v>
      </c>
      <c r="I18" s="268">
        <f t="shared" si="1"/>
        <v>100</v>
      </c>
      <c r="J18" s="274">
        <v>21354</v>
      </c>
      <c r="K18" s="275">
        <v>15803</v>
      </c>
      <c r="L18" s="276">
        <f t="shared" si="2"/>
        <v>74.00487028191439</v>
      </c>
    </row>
    <row r="19" spans="1:12" ht="18.75">
      <c r="A19" s="262" t="s">
        <v>9</v>
      </c>
      <c r="B19" s="272">
        <v>1821</v>
      </c>
      <c r="C19" s="264">
        <v>1821</v>
      </c>
      <c r="D19" s="264">
        <v>1821</v>
      </c>
      <c r="E19" s="265">
        <f t="shared" si="0"/>
        <v>100</v>
      </c>
      <c r="F19" s="273">
        <v>1140</v>
      </c>
      <c r="G19" s="267">
        <v>1140</v>
      </c>
      <c r="H19" s="267">
        <v>1140</v>
      </c>
      <c r="I19" s="268">
        <f t="shared" si="1"/>
        <v>100</v>
      </c>
      <c r="J19" s="274">
        <v>12203</v>
      </c>
      <c r="K19" s="275">
        <v>8358</v>
      </c>
      <c r="L19" s="276">
        <f>IF(K19&gt;0,K19/J19*100,"")</f>
        <v>68.49135458493812</v>
      </c>
    </row>
    <row r="20" spans="1:12" ht="18.75">
      <c r="A20" s="262" t="s">
        <v>10</v>
      </c>
      <c r="B20" s="272">
        <v>3119</v>
      </c>
      <c r="C20" s="264">
        <v>3119</v>
      </c>
      <c r="D20" s="264">
        <v>3119</v>
      </c>
      <c r="E20" s="265">
        <f t="shared" si="0"/>
        <v>100</v>
      </c>
      <c r="F20" s="273">
        <v>2655</v>
      </c>
      <c r="G20" s="267">
        <v>2655</v>
      </c>
      <c r="H20" s="267">
        <v>2655</v>
      </c>
      <c r="I20" s="268">
        <f t="shared" si="1"/>
        <v>100</v>
      </c>
      <c r="J20" s="274">
        <v>20122</v>
      </c>
      <c r="K20" s="275">
        <v>9660</v>
      </c>
      <c r="L20" s="276">
        <f t="shared" si="2"/>
        <v>48.007156346287644</v>
      </c>
    </row>
    <row r="21" spans="1:12" ht="18.75">
      <c r="A21" s="262" t="s">
        <v>21</v>
      </c>
      <c r="B21" s="272">
        <v>1751</v>
      </c>
      <c r="C21" s="264">
        <v>1751</v>
      </c>
      <c r="D21" s="264">
        <v>1751</v>
      </c>
      <c r="E21" s="265">
        <f t="shared" si="0"/>
        <v>100</v>
      </c>
      <c r="F21" s="273">
        <v>3408</v>
      </c>
      <c r="G21" s="267">
        <v>3408</v>
      </c>
      <c r="H21" s="267">
        <v>3408</v>
      </c>
      <c r="I21" s="268">
        <f t="shared" si="1"/>
        <v>100</v>
      </c>
      <c r="J21" s="274">
        <v>52396</v>
      </c>
      <c r="K21" s="275">
        <v>12300</v>
      </c>
      <c r="L21" s="276">
        <f t="shared" si="2"/>
        <v>23.47507443316284</v>
      </c>
    </row>
    <row r="22" spans="1:12" ht="18.75">
      <c r="A22" s="262" t="s">
        <v>22</v>
      </c>
      <c r="B22" s="272">
        <v>5186</v>
      </c>
      <c r="C22" s="264">
        <v>5186</v>
      </c>
      <c r="D22" s="264">
        <v>5186</v>
      </c>
      <c r="E22" s="265">
        <f t="shared" si="0"/>
        <v>100</v>
      </c>
      <c r="F22" s="273">
        <v>1991</v>
      </c>
      <c r="G22" s="267">
        <v>1741</v>
      </c>
      <c r="H22" s="267">
        <v>1741</v>
      </c>
      <c r="I22" s="268">
        <f t="shared" si="1"/>
        <v>87.44349573078854</v>
      </c>
      <c r="J22" s="274">
        <v>16102</v>
      </c>
      <c r="K22" s="275">
        <v>14421</v>
      </c>
      <c r="L22" s="276">
        <f t="shared" si="2"/>
        <v>89.56030306794187</v>
      </c>
    </row>
    <row r="23" spans="1:12" ht="18.75">
      <c r="A23" s="262" t="s">
        <v>11</v>
      </c>
      <c r="B23" s="272">
        <v>2178</v>
      </c>
      <c r="C23" s="264">
        <v>2178</v>
      </c>
      <c r="D23" s="264">
        <v>2178</v>
      </c>
      <c r="E23" s="265">
        <f t="shared" si="0"/>
        <v>100</v>
      </c>
      <c r="F23" s="273">
        <v>1002</v>
      </c>
      <c r="G23" s="267">
        <v>1002</v>
      </c>
      <c r="H23" s="267">
        <v>1002</v>
      </c>
      <c r="I23" s="268">
        <f t="shared" si="1"/>
        <v>100</v>
      </c>
      <c r="J23" s="274">
        <v>7371</v>
      </c>
      <c r="K23" s="275">
        <v>6762</v>
      </c>
      <c r="L23" s="276">
        <f t="shared" si="2"/>
        <v>91.73789173789174</v>
      </c>
    </row>
    <row r="24" spans="1:12" ht="18.75">
      <c r="A24" s="262" t="s">
        <v>12</v>
      </c>
      <c r="B24" s="272">
        <v>6295</v>
      </c>
      <c r="C24" s="264">
        <v>6483</v>
      </c>
      <c r="D24" s="264">
        <v>6483</v>
      </c>
      <c r="E24" s="265">
        <f t="shared" si="0"/>
        <v>102.98649722001589</v>
      </c>
      <c r="F24" s="273">
        <v>2160</v>
      </c>
      <c r="G24" s="267">
        <v>2160</v>
      </c>
      <c r="H24" s="267">
        <v>2160</v>
      </c>
      <c r="I24" s="268">
        <f t="shared" si="1"/>
        <v>100</v>
      </c>
      <c r="J24" s="274">
        <v>28000</v>
      </c>
      <c r="K24" s="275">
        <v>24700</v>
      </c>
      <c r="L24" s="276">
        <f t="shared" si="2"/>
        <v>88.21428571428571</v>
      </c>
    </row>
    <row r="25" spans="1:12" ht="18.75">
      <c r="A25" s="262" t="s">
        <v>23</v>
      </c>
      <c r="B25" s="272">
        <v>3988</v>
      </c>
      <c r="C25" s="264">
        <v>3988</v>
      </c>
      <c r="D25" s="264">
        <v>3988</v>
      </c>
      <c r="E25" s="265">
        <f t="shared" si="0"/>
        <v>100</v>
      </c>
      <c r="F25" s="273">
        <v>2408</v>
      </c>
      <c r="G25" s="267">
        <v>1800</v>
      </c>
      <c r="H25" s="267">
        <v>1800</v>
      </c>
      <c r="I25" s="268">
        <f t="shared" si="1"/>
        <v>74.75083056478405</v>
      </c>
      <c r="J25" s="274">
        <v>66893</v>
      </c>
      <c r="K25" s="275">
        <v>51851</v>
      </c>
      <c r="L25" s="276">
        <f t="shared" si="2"/>
        <v>77.51334220322008</v>
      </c>
    </row>
    <row r="26" spans="1:12" ht="18.75">
      <c r="A26" s="262" t="s">
        <v>13</v>
      </c>
      <c r="B26" s="272">
        <v>3868</v>
      </c>
      <c r="C26" s="264">
        <v>3868</v>
      </c>
      <c r="D26" s="264">
        <v>3868</v>
      </c>
      <c r="E26" s="265">
        <f t="shared" si="0"/>
        <v>100</v>
      </c>
      <c r="F26" s="273">
        <v>3968</v>
      </c>
      <c r="G26" s="267">
        <v>3968</v>
      </c>
      <c r="H26" s="267">
        <v>3968</v>
      </c>
      <c r="I26" s="268">
        <f t="shared" si="1"/>
        <v>100</v>
      </c>
      <c r="J26" s="274">
        <v>46735</v>
      </c>
      <c r="K26" s="275">
        <v>19725</v>
      </c>
      <c r="L26" s="276">
        <f t="shared" si="2"/>
        <v>42.206055418850966</v>
      </c>
    </row>
    <row r="27" spans="1:12" ht="19.5" thickBot="1">
      <c r="A27" s="277"/>
      <c r="B27" s="278"/>
      <c r="C27" s="279"/>
      <c r="D27" s="279"/>
      <c r="E27" s="265"/>
      <c r="F27" s="280"/>
      <c r="G27" s="267"/>
      <c r="H27" s="267"/>
      <c r="I27" s="268"/>
      <c r="J27" s="281"/>
      <c r="K27" s="282"/>
      <c r="L27" s="283"/>
    </row>
    <row r="28" spans="1:12" ht="19.5" thickBot="1">
      <c r="A28" s="284" t="s">
        <v>98</v>
      </c>
      <c r="B28" s="285">
        <f>SUM(B6:B27)</f>
        <v>72445</v>
      </c>
      <c r="C28" s="286">
        <f>SUM(C6:C27)</f>
        <v>72656</v>
      </c>
      <c r="D28" s="286">
        <f>SUM(D6:D27)</f>
        <v>72656</v>
      </c>
      <c r="E28" s="287">
        <f>D28/B28*100</f>
        <v>100.29125543515771</v>
      </c>
      <c r="F28" s="288">
        <f>SUM(F6:F27)</f>
        <v>47307</v>
      </c>
      <c r="G28" s="289">
        <f>SUM(G6:G27)</f>
        <v>48188</v>
      </c>
      <c r="H28" s="289">
        <f>SUM(H6:H27)</f>
        <v>48188</v>
      </c>
      <c r="I28" s="290">
        <f>H28/F28*100</f>
        <v>101.86230367598877</v>
      </c>
      <c r="J28" s="291">
        <f>SUM(J7:J26)</f>
        <v>476964</v>
      </c>
      <c r="K28" s="292">
        <f>SUM(K7:K26)</f>
        <v>322602</v>
      </c>
      <c r="L28" s="293">
        <f t="shared" si="2"/>
        <v>67.63655118625304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L27" sqref="L27:U27"/>
    </sheetView>
  </sheetViews>
  <sheetFormatPr defaultColWidth="9.00390625" defaultRowHeight="12.75"/>
  <cols>
    <col min="1" max="1" width="21.375" style="0" customWidth="1"/>
    <col min="2" max="2" width="12.125" style="0" hidden="1" customWidth="1"/>
    <col min="3" max="3" width="9.125" style="0" hidden="1" customWidth="1"/>
    <col min="4" max="4" width="14.75390625" style="0" hidden="1" customWidth="1"/>
    <col min="5" max="6" width="11.125" style="0" hidden="1" customWidth="1"/>
    <col min="7" max="8" width="9.125" style="0" hidden="1" customWidth="1"/>
    <col min="9" max="9" width="13.375" style="0" hidden="1" customWidth="1"/>
    <col min="10" max="10" width="11.25390625" style="0" hidden="1" customWidth="1"/>
    <col min="11" max="11" width="11.875" style="0" hidden="1" customWidth="1"/>
    <col min="12" max="12" width="13.375" style="0" customWidth="1"/>
    <col min="14" max="14" width="14.125" style="0" customWidth="1"/>
    <col min="15" max="15" width="10.75390625" style="0" customWidth="1"/>
    <col min="16" max="16" width="10.25390625" style="0" customWidth="1"/>
    <col min="17" max="17" width="13.75390625" style="0" customWidth="1"/>
    <col min="18" max="18" width="11.125" style="0" customWidth="1"/>
    <col min="19" max="19" width="13.75390625" style="0" customWidth="1"/>
    <col min="20" max="20" width="11.125" style="0" customWidth="1"/>
    <col min="21" max="21" width="10.625" style="0" customWidth="1"/>
    <col min="22" max="22" width="25.125" style="0" customWidth="1"/>
    <col min="23" max="23" width="23.00390625" style="0" customWidth="1"/>
    <col min="24" max="24" width="23.25390625" style="0" customWidth="1"/>
    <col min="25" max="25" width="24.00390625" style="0" customWidth="1"/>
    <col min="26" max="26" width="22.375" style="0" customWidth="1"/>
  </cols>
  <sheetData>
    <row r="1" spans="1:26" ht="20.25" customHeight="1">
      <c r="A1" s="296"/>
      <c r="B1" s="297"/>
      <c r="C1" s="298"/>
      <c r="D1" s="298"/>
      <c r="E1" s="298"/>
      <c r="F1" s="298"/>
      <c r="G1" s="442" t="s">
        <v>123</v>
      </c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299">
        <v>42648</v>
      </c>
      <c r="U1" s="300"/>
      <c r="V1" s="300"/>
      <c r="W1" s="300"/>
      <c r="X1" s="300"/>
      <c r="Y1" s="300"/>
      <c r="Z1" s="300"/>
    </row>
    <row r="2" spans="1:26" ht="18.75" customHeight="1" thickBot="1">
      <c r="A2" s="301"/>
      <c r="B2" s="302"/>
      <c r="C2" s="302"/>
      <c r="D2" s="302"/>
      <c r="E2" s="302"/>
      <c r="F2" s="302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303"/>
      <c r="U2" s="301" t="s">
        <v>124</v>
      </c>
      <c r="V2" s="301"/>
      <c r="W2" s="301"/>
      <c r="X2" s="301"/>
      <c r="Y2" s="301"/>
      <c r="Z2" s="301"/>
    </row>
    <row r="3" spans="1:26" ht="18" customHeight="1">
      <c r="A3" s="445" t="s">
        <v>17</v>
      </c>
      <c r="B3" s="447" t="s">
        <v>125</v>
      </c>
      <c r="C3" s="448"/>
      <c r="D3" s="448"/>
      <c r="E3" s="448"/>
      <c r="F3" s="449"/>
      <c r="G3" s="439" t="s">
        <v>126</v>
      </c>
      <c r="H3" s="440"/>
      <c r="I3" s="440"/>
      <c r="J3" s="440"/>
      <c r="K3" s="441"/>
      <c r="L3" s="439" t="s">
        <v>127</v>
      </c>
      <c r="M3" s="440"/>
      <c r="N3" s="440"/>
      <c r="O3" s="440"/>
      <c r="P3" s="441"/>
      <c r="Q3" s="439" t="s">
        <v>128</v>
      </c>
      <c r="R3" s="440"/>
      <c r="S3" s="440"/>
      <c r="T3" s="440"/>
      <c r="U3" s="441"/>
      <c r="V3" s="439" t="s">
        <v>129</v>
      </c>
      <c r="W3" s="440"/>
      <c r="X3" s="440"/>
      <c r="Y3" s="440"/>
      <c r="Z3" s="441"/>
    </row>
    <row r="4" spans="1:26" ht="33.75" customHeight="1">
      <c r="A4" s="446"/>
      <c r="B4" s="304" t="s">
        <v>130</v>
      </c>
      <c r="C4" s="305" t="s">
        <v>131</v>
      </c>
      <c r="D4" s="305" t="s">
        <v>132</v>
      </c>
      <c r="E4" s="306" t="s">
        <v>133</v>
      </c>
      <c r="F4" s="307" t="s">
        <v>14</v>
      </c>
      <c r="G4" s="304" t="s">
        <v>130</v>
      </c>
      <c r="H4" s="306" t="s">
        <v>131</v>
      </c>
      <c r="I4" s="305" t="s">
        <v>132</v>
      </c>
      <c r="J4" s="306" t="s">
        <v>133</v>
      </c>
      <c r="K4" s="307" t="s">
        <v>14</v>
      </c>
      <c r="L4" s="304" t="s">
        <v>134</v>
      </c>
      <c r="M4" s="306" t="s">
        <v>131</v>
      </c>
      <c r="N4" s="305" t="s">
        <v>132</v>
      </c>
      <c r="O4" s="306" t="s">
        <v>133</v>
      </c>
      <c r="P4" s="307" t="s">
        <v>14</v>
      </c>
      <c r="Q4" s="304" t="s">
        <v>134</v>
      </c>
      <c r="R4" s="306" t="s">
        <v>131</v>
      </c>
      <c r="S4" s="305" t="s">
        <v>132</v>
      </c>
      <c r="T4" s="305" t="s">
        <v>133</v>
      </c>
      <c r="U4" s="307" t="s">
        <v>14</v>
      </c>
      <c r="V4" s="304" t="s">
        <v>134</v>
      </c>
      <c r="W4" s="306" t="s">
        <v>131</v>
      </c>
      <c r="X4" s="305" t="s">
        <v>132</v>
      </c>
      <c r="Y4" s="305" t="s">
        <v>133</v>
      </c>
      <c r="Z4" s="307" t="s">
        <v>14</v>
      </c>
    </row>
    <row r="5" spans="1:26" ht="21.75" customHeight="1">
      <c r="A5" s="308" t="s">
        <v>0</v>
      </c>
      <c r="B5" s="309">
        <v>137</v>
      </c>
      <c r="C5" s="310"/>
      <c r="D5" s="310">
        <v>286</v>
      </c>
      <c r="E5" s="310">
        <f aca="true" t="shared" si="0" ref="E5:E25">C5+D5</f>
        <v>286</v>
      </c>
      <c r="F5" s="311">
        <f aca="true" t="shared" si="1" ref="F5:F25">(E5*100)/B5</f>
        <v>208.75912408759123</v>
      </c>
      <c r="G5" s="312"/>
      <c r="H5" s="310"/>
      <c r="I5" s="313"/>
      <c r="J5" s="310"/>
      <c r="K5" s="311"/>
      <c r="L5" s="312"/>
      <c r="M5" s="310"/>
      <c r="N5" s="313"/>
      <c r="O5" s="310"/>
      <c r="P5" s="314"/>
      <c r="Q5" s="309"/>
      <c r="R5" s="310"/>
      <c r="S5" s="313"/>
      <c r="T5" s="310"/>
      <c r="U5" s="314"/>
      <c r="V5" s="62"/>
      <c r="W5" s="310"/>
      <c r="X5" s="313"/>
      <c r="Y5" s="310"/>
      <c r="Z5" s="314"/>
    </row>
    <row r="6" spans="1:26" ht="18.75" customHeight="1">
      <c r="A6" s="308" t="s">
        <v>18</v>
      </c>
      <c r="B6" s="309">
        <v>3000</v>
      </c>
      <c r="C6" s="310"/>
      <c r="D6" s="313">
        <v>3850</v>
      </c>
      <c r="E6" s="310">
        <f t="shared" si="0"/>
        <v>3850</v>
      </c>
      <c r="F6" s="311">
        <f t="shared" si="1"/>
        <v>128.33333333333334</v>
      </c>
      <c r="G6" s="312">
        <v>3500</v>
      </c>
      <c r="H6" s="310"/>
      <c r="I6" s="313">
        <v>1930</v>
      </c>
      <c r="J6" s="310">
        <f>H6+I6</f>
        <v>1930</v>
      </c>
      <c r="K6" s="311">
        <f aca="true" t="shared" si="2" ref="K6:K22">(J6*100)/G6</f>
        <v>55.142857142857146</v>
      </c>
      <c r="L6" s="312">
        <v>2000</v>
      </c>
      <c r="M6" s="310"/>
      <c r="N6" s="313">
        <v>1455</v>
      </c>
      <c r="O6" s="310">
        <f>SUM(M6:N6)</f>
        <v>1455</v>
      </c>
      <c r="P6" s="314">
        <f>(O6*100)/L6</f>
        <v>72.75</v>
      </c>
      <c r="Q6" s="309">
        <v>5000</v>
      </c>
      <c r="R6" s="310"/>
      <c r="S6" s="313">
        <v>5065</v>
      </c>
      <c r="T6" s="310">
        <f aca="true" t="shared" si="3" ref="T6:T23">SUM(R6:S6)</f>
        <v>5065</v>
      </c>
      <c r="U6" s="314">
        <f aca="true" t="shared" si="4" ref="U6:U26">(T6*100)/Q6</f>
        <v>101.3</v>
      </c>
      <c r="V6" s="62">
        <v>11000</v>
      </c>
      <c r="W6" s="310"/>
      <c r="X6" s="313"/>
      <c r="Y6" s="310"/>
      <c r="Z6" s="314"/>
    </row>
    <row r="7" spans="1:26" ht="20.25" customHeight="1">
      <c r="A7" s="315" t="s">
        <v>19</v>
      </c>
      <c r="B7" s="309">
        <v>3100</v>
      </c>
      <c r="C7" s="310">
        <v>112</v>
      </c>
      <c r="D7" s="313">
        <v>3508</v>
      </c>
      <c r="E7" s="310">
        <f t="shared" si="0"/>
        <v>3620</v>
      </c>
      <c r="F7" s="311">
        <f t="shared" si="1"/>
        <v>116.7741935483871</v>
      </c>
      <c r="G7" s="312">
        <v>11000</v>
      </c>
      <c r="H7" s="310">
        <v>7741</v>
      </c>
      <c r="I7" s="313">
        <v>16564</v>
      </c>
      <c r="J7" s="310">
        <f>H7+I7</f>
        <v>24305</v>
      </c>
      <c r="K7" s="311">
        <f t="shared" si="2"/>
        <v>220.95454545454547</v>
      </c>
      <c r="L7" s="312">
        <v>6000</v>
      </c>
      <c r="M7" s="310">
        <v>1050</v>
      </c>
      <c r="N7" s="313">
        <v>6000</v>
      </c>
      <c r="O7" s="310">
        <f>SUM(M7:N7)</f>
        <v>7050</v>
      </c>
      <c r="P7" s="314">
        <f>(O7*100)/L7</f>
        <v>117.5</v>
      </c>
      <c r="Q7" s="309">
        <v>8900</v>
      </c>
      <c r="R7" s="310">
        <v>4340</v>
      </c>
      <c r="S7" s="313">
        <v>9802</v>
      </c>
      <c r="T7" s="310">
        <f t="shared" si="3"/>
        <v>14142</v>
      </c>
      <c r="U7" s="314">
        <f t="shared" si="4"/>
        <v>158.8988764044944</v>
      </c>
      <c r="V7" s="62">
        <v>2700</v>
      </c>
      <c r="W7" s="310">
        <v>339</v>
      </c>
      <c r="X7" s="313">
        <v>3400</v>
      </c>
      <c r="Y7" s="310">
        <f>SUM(W7:X7)</f>
        <v>3739</v>
      </c>
      <c r="Z7" s="314">
        <f>(Y7*100)/V7</f>
        <v>138.4814814814815</v>
      </c>
    </row>
    <row r="8" spans="1:26" ht="20.25" customHeight="1">
      <c r="A8" s="308" t="s">
        <v>1</v>
      </c>
      <c r="B8" s="309">
        <v>700</v>
      </c>
      <c r="C8" s="310"/>
      <c r="D8" s="313">
        <v>2200</v>
      </c>
      <c r="E8" s="310">
        <f t="shared" si="0"/>
        <v>2200</v>
      </c>
      <c r="F8" s="311">
        <f t="shared" si="1"/>
        <v>314.2857142857143</v>
      </c>
      <c r="G8" s="312">
        <v>650</v>
      </c>
      <c r="H8" s="310"/>
      <c r="I8" s="313">
        <v>650</v>
      </c>
      <c r="J8" s="310">
        <f>H8+I8</f>
        <v>650</v>
      </c>
      <c r="K8" s="311">
        <f t="shared" si="2"/>
        <v>100</v>
      </c>
      <c r="L8" s="312">
        <v>150</v>
      </c>
      <c r="M8" s="310"/>
      <c r="N8" s="313">
        <v>150</v>
      </c>
      <c r="O8" s="310">
        <f>SUM(M8:N8)</f>
        <v>150</v>
      </c>
      <c r="P8" s="314">
        <f>(O8*100)/L8</f>
        <v>100</v>
      </c>
      <c r="Q8" s="309"/>
      <c r="R8" s="310"/>
      <c r="S8" s="313"/>
      <c r="T8" s="310"/>
      <c r="U8" s="314"/>
      <c r="V8" s="62">
        <v>480</v>
      </c>
      <c r="W8" s="310"/>
      <c r="X8" s="313">
        <v>480</v>
      </c>
      <c r="Y8" s="310"/>
      <c r="Z8" s="314"/>
    </row>
    <row r="9" spans="1:26" ht="18.75" customHeight="1">
      <c r="A9" s="308" t="s">
        <v>2</v>
      </c>
      <c r="B9" s="309">
        <v>3500</v>
      </c>
      <c r="C9" s="310"/>
      <c r="D9" s="313">
        <v>6945</v>
      </c>
      <c r="E9" s="310">
        <f t="shared" si="0"/>
        <v>6945</v>
      </c>
      <c r="F9" s="311">
        <f t="shared" si="1"/>
        <v>198.42857142857142</v>
      </c>
      <c r="G9" s="312">
        <v>2500</v>
      </c>
      <c r="H9" s="310"/>
      <c r="I9" s="313">
        <v>3000</v>
      </c>
      <c r="J9" s="310">
        <f aca="true" t="shared" si="5" ref="J9:J25">I9+H9</f>
        <v>3000</v>
      </c>
      <c r="K9" s="311">
        <f t="shared" si="2"/>
        <v>120</v>
      </c>
      <c r="L9" s="312">
        <v>1400</v>
      </c>
      <c r="M9" s="310"/>
      <c r="N9" s="313"/>
      <c r="O9" s="310"/>
      <c r="P9" s="314"/>
      <c r="Q9" s="309"/>
      <c r="R9" s="310"/>
      <c r="S9" s="313"/>
      <c r="T9" s="310"/>
      <c r="U9" s="314"/>
      <c r="V9" s="62">
        <v>1500</v>
      </c>
      <c r="W9" s="310"/>
      <c r="X9" s="313"/>
      <c r="Y9" s="310"/>
      <c r="Z9" s="314"/>
    </row>
    <row r="10" spans="1:26" ht="18.75" customHeight="1">
      <c r="A10" s="308" t="s">
        <v>16</v>
      </c>
      <c r="B10" s="309">
        <v>1081</v>
      </c>
      <c r="C10" s="310"/>
      <c r="D10" s="313">
        <v>1225</v>
      </c>
      <c r="E10" s="310">
        <f t="shared" si="0"/>
        <v>1225</v>
      </c>
      <c r="F10" s="311">
        <f t="shared" si="1"/>
        <v>113.32099907493063</v>
      </c>
      <c r="G10" s="312">
        <v>2029</v>
      </c>
      <c r="H10" s="310"/>
      <c r="I10" s="313">
        <v>7000</v>
      </c>
      <c r="J10" s="310">
        <f t="shared" si="5"/>
        <v>7000</v>
      </c>
      <c r="K10" s="311">
        <f t="shared" si="2"/>
        <v>344.99753573188764</v>
      </c>
      <c r="L10" s="312">
        <v>1240</v>
      </c>
      <c r="M10" s="310">
        <v>709</v>
      </c>
      <c r="N10" s="313">
        <v>1620</v>
      </c>
      <c r="O10" s="310">
        <f aca="true" t="shared" si="6" ref="O10:O25">SUM(M10:N10)</f>
        <v>2329</v>
      </c>
      <c r="P10" s="314">
        <f aca="true" t="shared" si="7" ref="P10:P26">(O10*100)/L10</f>
        <v>187.82258064516128</v>
      </c>
      <c r="Q10" s="309">
        <v>3975</v>
      </c>
      <c r="R10" s="310"/>
      <c r="S10" s="313">
        <v>3500</v>
      </c>
      <c r="T10" s="310">
        <f t="shared" si="3"/>
        <v>3500</v>
      </c>
      <c r="U10" s="314">
        <f t="shared" si="4"/>
        <v>88.0503144654088</v>
      </c>
      <c r="V10" s="62">
        <v>1859</v>
      </c>
      <c r="W10" s="310">
        <v>350</v>
      </c>
      <c r="X10" s="313">
        <v>1650</v>
      </c>
      <c r="Y10" s="310">
        <f>SUM(W10:X10)</f>
        <v>2000</v>
      </c>
      <c r="Z10" s="314">
        <f>(Y10*100)/V10</f>
        <v>107.58472296933836</v>
      </c>
    </row>
    <row r="11" spans="1:26" ht="19.5" customHeight="1">
      <c r="A11" s="308" t="s">
        <v>3</v>
      </c>
      <c r="B11" s="309">
        <v>2859</v>
      </c>
      <c r="C11" s="310">
        <v>992</v>
      </c>
      <c r="D11" s="313">
        <v>3177</v>
      </c>
      <c r="E11" s="310">
        <f t="shared" si="0"/>
        <v>4169</v>
      </c>
      <c r="F11" s="311">
        <f t="shared" si="1"/>
        <v>145.82021685904164</v>
      </c>
      <c r="G11" s="312">
        <v>9134</v>
      </c>
      <c r="H11" s="310">
        <v>4434</v>
      </c>
      <c r="I11" s="313">
        <v>5925</v>
      </c>
      <c r="J11" s="310">
        <f t="shared" si="5"/>
        <v>10359</v>
      </c>
      <c r="K11" s="311">
        <f t="shared" si="2"/>
        <v>113.41142982264068</v>
      </c>
      <c r="L11" s="312">
        <v>2000</v>
      </c>
      <c r="M11" s="310">
        <v>1000</v>
      </c>
      <c r="N11" s="313">
        <v>1000</v>
      </c>
      <c r="O11" s="310">
        <f t="shared" si="6"/>
        <v>2000</v>
      </c>
      <c r="P11" s="314">
        <f t="shared" si="7"/>
        <v>100</v>
      </c>
      <c r="Q11" s="309">
        <v>10904</v>
      </c>
      <c r="R11" s="310">
        <v>8670</v>
      </c>
      <c r="S11" s="313">
        <v>2052</v>
      </c>
      <c r="T11" s="310">
        <f t="shared" si="3"/>
        <v>10722</v>
      </c>
      <c r="U11" s="314">
        <f t="shared" si="4"/>
        <v>98.33088774761555</v>
      </c>
      <c r="V11" s="62">
        <v>2215</v>
      </c>
      <c r="W11" s="310"/>
      <c r="X11" s="313"/>
      <c r="Y11" s="310"/>
      <c r="Z11" s="314"/>
    </row>
    <row r="12" spans="1:26" ht="18.75" customHeight="1">
      <c r="A12" s="308" t="s">
        <v>4</v>
      </c>
      <c r="B12" s="309">
        <v>4000</v>
      </c>
      <c r="C12" s="310">
        <v>1242</v>
      </c>
      <c r="D12" s="313">
        <v>3587</v>
      </c>
      <c r="E12" s="310">
        <f t="shared" si="0"/>
        <v>4829</v>
      </c>
      <c r="F12" s="311">
        <f t="shared" si="1"/>
        <v>120.725</v>
      </c>
      <c r="G12" s="312">
        <v>5000</v>
      </c>
      <c r="H12" s="310"/>
      <c r="I12" s="313">
        <v>5940</v>
      </c>
      <c r="J12" s="310">
        <f t="shared" si="5"/>
        <v>5940</v>
      </c>
      <c r="K12" s="311">
        <f t="shared" si="2"/>
        <v>118.8</v>
      </c>
      <c r="L12" s="312">
        <v>4200</v>
      </c>
      <c r="M12" s="310"/>
      <c r="N12" s="313">
        <v>4310</v>
      </c>
      <c r="O12" s="310">
        <f t="shared" si="6"/>
        <v>4310</v>
      </c>
      <c r="P12" s="314">
        <f t="shared" si="7"/>
        <v>102.61904761904762</v>
      </c>
      <c r="Q12" s="309">
        <v>40000</v>
      </c>
      <c r="R12" s="310">
        <v>23700</v>
      </c>
      <c r="S12" s="313">
        <v>25470</v>
      </c>
      <c r="T12" s="310">
        <f t="shared" si="3"/>
        <v>49170</v>
      </c>
      <c r="U12" s="314">
        <f t="shared" si="4"/>
        <v>122.925</v>
      </c>
      <c r="V12" s="62">
        <v>25000</v>
      </c>
      <c r="W12" s="310"/>
      <c r="X12" s="313">
        <v>9400</v>
      </c>
      <c r="Y12" s="310">
        <f>SUM(W12:X12)</f>
        <v>9400</v>
      </c>
      <c r="Z12" s="314">
        <f>(Y12*100)/V12</f>
        <v>37.6</v>
      </c>
    </row>
    <row r="13" spans="1:26" ht="20.25" customHeight="1">
      <c r="A13" s="308" t="s">
        <v>5</v>
      </c>
      <c r="B13" s="309">
        <v>1608</v>
      </c>
      <c r="C13" s="310"/>
      <c r="D13" s="313">
        <v>2208</v>
      </c>
      <c r="E13" s="310">
        <f t="shared" si="0"/>
        <v>2208</v>
      </c>
      <c r="F13" s="311">
        <f t="shared" si="1"/>
        <v>137.3134328358209</v>
      </c>
      <c r="G13" s="312">
        <v>1928</v>
      </c>
      <c r="H13" s="310"/>
      <c r="I13" s="313"/>
      <c r="J13" s="310"/>
      <c r="K13" s="311"/>
      <c r="L13" s="312">
        <v>1543</v>
      </c>
      <c r="M13" s="310"/>
      <c r="N13" s="313">
        <v>4100</v>
      </c>
      <c r="O13" s="310">
        <f t="shared" si="6"/>
        <v>4100</v>
      </c>
      <c r="P13" s="314">
        <f t="shared" si="7"/>
        <v>265.7161373946857</v>
      </c>
      <c r="Q13" s="309">
        <v>7330</v>
      </c>
      <c r="R13" s="310"/>
      <c r="S13" s="313"/>
      <c r="T13" s="310"/>
      <c r="U13" s="314"/>
      <c r="V13" s="62">
        <v>2199</v>
      </c>
      <c r="W13" s="310"/>
      <c r="X13" s="313"/>
      <c r="Y13" s="310"/>
      <c r="Z13" s="314"/>
    </row>
    <row r="14" spans="1:26" ht="20.25" customHeight="1">
      <c r="A14" s="308" t="s">
        <v>6</v>
      </c>
      <c r="B14" s="309">
        <v>1500</v>
      </c>
      <c r="C14" s="310"/>
      <c r="D14" s="313">
        <v>1570</v>
      </c>
      <c r="E14" s="310">
        <f t="shared" si="0"/>
        <v>1570</v>
      </c>
      <c r="F14" s="311">
        <f t="shared" si="1"/>
        <v>104.66666666666667</v>
      </c>
      <c r="G14" s="312">
        <v>1700</v>
      </c>
      <c r="H14" s="310"/>
      <c r="I14" s="313"/>
      <c r="J14" s="310"/>
      <c r="K14" s="311"/>
      <c r="L14" s="312">
        <v>900</v>
      </c>
      <c r="M14" s="310"/>
      <c r="N14" s="313">
        <v>1000</v>
      </c>
      <c r="O14" s="310">
        <f t="shared" si="6"/>
        <v>1000</v>
      </c>
      <c r="P14" s="314">
        <f t="shared" si="7"/>
        <v>111.11111111111111</v>
      </c>
      <c r="Q14" s="309">
        <v>4800</v>
      </c>
      <c r="R14" s="310">
        <v>2000</v>
      </c>
      <c r="S14" s="313">
        <v>2102</v>
      </c>
      <c r="T14" s="310">
        <f t="shared" si="3"/>
        <v>4102</v>
      </c>
      <c r="U14" s="314">
        <f t="shared" si="4"/>
        <v>85.45833333333333</v>
      </c>
      <c r="V14" s="62">
        <v>13200</v>
      </c>
      <c r="W14" s="310">
        <v>500</v>
      </c>
      <c r="X14" s="313">
        <v>12000</v>
      </c>
      <c r="Y14" s="310">
        <f aca="true" t="shared" si="8" ref="Y14:Y19">SUM(W14:X14)</f>
        <v>12500</v>
      </c>
      <c r="Z14" s="314">
        <f aca="true" t="shared" si="9" ref="Z14:Z19">(Y14*100)/V14</f>
        <v>94.6969696969697</v>
      </c>
    </row>
    <row r="15" spans="1:26" ht="18.75" customHeight="1">
      <c r="A15" s="315" t="s">
        <v>7</v>
      </c>
      <c r="B15" s="309">
        <v>2134</v>
      </c>
      <c r="C15" s="310"/>
      <c r="D15" s="313">
        <v>2445</v>
      </c>
      <c r="E15" s="310">
        <f t="shared" si="0"/>
        <v>2445</v>
      </c>
      <c r="F15" s="311">
        <f t="shared" si="1"/>
        <v>114.57357075913777</v>
      </c>
      <c r="G15" s="312">
        <v>2580</v>
      </c>
      <c r="H15" s="310"/>
      <c r="I15" s="313">
        <v>7600</v>
      </c>
      <c r="J15" s="310">
        <f t="shared" si="5"/>
        <v>7600</v>
      </c>
      <c r="K15" s="311">
        <f t="shared" si="2"/>
        <v>294.5736434108527</v>
      </c>
      <c r="L15" s="312">
        <v>2300</v>
      </c>
      <c r="M15" s="310"/>
      <c r="N15" s="313">
        <v>2500</v>
      </c>
      <c r="O15" s="310">
        <f t="shared" si="6"/>
        <v>2500</v>
      </c>
      <c r="P15" s="314">
        <f t="shared" si="7"/>
        <v>108.69565217391305</v>
      </c>
      <c r="Q15" s="309">
        <v>6130</v>
      </c>
      <c r="R15" s="310"/>
      <c r="S15" s="313">
        <v>8000</v>
      </c>
      <c r="T15" s="310">
        <f t="shared" si="3"/>
        <v>8000</v>
      </c>
      <c r="U15" s="314">
        <f t="shared" si="4"/>
        <v>130.50570962479608</v>
      </c>
      <c r="V15" s="62">
        <v>2030</v>
      </c>
      <c r="W15" s="310"/>
      <c r="X15" s="313">
        <v>2300</v>
      </c>
      <c r="Y15" s="310">
        <f t="shared" si="8"/>
        <v>2300</v>
      </c>
      <c r="Z15" s="314">
        <f t="shared" si="9"/>
        <v>113.30049261083744</v>
      </c>
    </row>
    <row r="16" spans="1:26" ht="19.5" customHeight="1">
      <c r="A16" s="308" t="s">
        <v>8</v>
      </c>
      <c r="B16" s="309">
        <v>837</v>
      </c>
      <c r="C16" s="310"/>
      <c r="D16" s="313">
        <v>930</v>
      </c>
      <c r="E16" s="310">
        <f t="shared" si="0"/>
        <v>930</v>
      </c>
      <c r="F16" s="311">
        <f t="shared" si="1"/>
        <v>111.11111111111111</v>
      </c>
      <c r="G16" s="312">
        <v>712</v>
      </c>
      <c r="H16" s="310"/>
      <c r="I16" s="313">
        <v>730</v>
      </c>
      <c r="J16" s="310">
        <f t="shared" si="5"/>
        <v>730</v>
      </c>
      <c r="K16" s="311">
        <f t="shared" si="2"/>
        <v>102.52808988764045</v>
      </c>
      <c r="L16" s="312">
        <v>413</v>
      </c>
      <c r="M16" s="310"/>
      <c r="N16" s="313">
        <v>450</v>
      </c>
      <c r="O16" s="310">
        <f t="shared" si="6"/>
        <v>450</v>
      </c>
      <c r="P16" s="314">
        <f t="shared" si="7"/>
        <v>108.95883777239709</v>
      </c>
      <c r="Q16" s="309">
        <v>2067</v>
      </c>
      <c r="R16" s="310"/>
      <c r="S16" s="313"/>
      <c r="T16" s="310"/>
      <c r="U16" s="314"/>
      <c r="V16" s="62">
        <v>775</v>
      </c>
      <c r="W16" s="310"/>
      <c r="X16" s="313">
        <v>800</v>
      </c>
      <c r="Y16" s="310">
        <f t="shared" si="8"/>
        <v>800</v>
      </c>
      <c r="Z16" s="314">
        <f t="shared" si="9"/>
        <v>103.2258064516129</v>
      </c>
    </row>
    <row r="17" spans="1:26" ht="18.75" customHeight="1">
      <c r="A17" s="308" t="s">
        <v>20</v>
      </c>
      <c r="B17" s="309">
        <v>2500</v>
      </c>
      <c r="C17" s="310"/>
      <c r="D17" s="313">
        <v>3126</v>
      </c>
      <c r="E17" s="310">
        <f t="shared" si="0"/>
        <v>3126</v>
      </c>
      <c r="F17" s="311">
        <f t="shared" si="1"/>
        <v>125.04</v>
      </c>
      <c r="G17" s="312">
        <v>2000</v>
      </c>
      <c r="H17" s="310"/>
      <c r="I17" s="313">
        <v>5556</v>
      </c>
      <c r="J17" s="310">
        <f t="shared" si="5"/>
        <v>5556</v>
      </c>
      <c r="K17" s="311">
        <f t="shared" si="2"/>
        <v>277.8</v>
      </c>
      <c r="L17" s="312">
        <v>3460</v>
      </c>
      <c r="M17" s="310"/>
      <c r="N17" s="313">
        <v>3465</v>
      </c>
      <c r="O17" s="310">
        <f t="shared" si="6"/>
        <v>3465</v>
      </c>
      <c r="P17" s="314">
        <f t="shared" si="7"/>
        <v>100.14450867052022</v>
      </c>
      <c r="Q17" s="309">
        <v>6315</v>
      </c>
      <c r="R17" s="310"/>
      <c r="S17" s="313">
        <v>13321</v>
      </c>
      <c r="T17" s="310">
        <f t="shared" si="3"/>
        <v>13321</v>
      </c>
      <c r="U17" s="314">
        <f t="shared" si="4"/>
        <v>210.9422011084719</v>
      </c>
      <c r="V17" s="62">
        <v>1705</v>
      </c>
      <c r="W17" s="310"/>
      <c r="X17" s="313">
        <v>3640</v>
      </c>
      <c r="Y17" s="310">
        <f t="shared" si="8"/>
        <v>3640</v>
      </c>
      <c r="Z17" s="314">
        <f t="shared" si="9"/>
        <v>213.48973607038124</v>
      </c>
    </row>
    <row r="18" spans="1:26" ht="20.25" customHeight="1">
      <c r="A18" s="315" t="s">
        <v>9</v>
      </c>
      <c r="B18" s="309">
        <v>1880</v>
      </c>
      <c r="C18" s="310"/>
      <c r="D18" s="313">
        <v>3300</v>
      </c>
      <c r="E18" s="310">
        <f t="shared" si="0"/>
        <v>3300</v>
      </c>
      <c r="F18" s="311">
        <f t="shared" si="1"/>
        <v>175.53191489361703</v>
      </c>
      <c r="G18" s="312">
        <v>6343</v>
      </c>
      <c r="H18" s="310">
        <v>420</v>
      </c>
      <c r="I18" s="313">
        <v>8964</v>
      </c>
      <c r="J18" s="310">
        <f t="shared" si="5"/>
        <v>9384</v>
      </c>
      <c r="K18" s="311">
        <f t="shared" si="2"/>
        <v>147.94261390509223</v>
      </c>
      <c r="L18" s="312">
        <v>1200</v>
      </c>
      <c r="M18" s="310">
        <v>226</v>
      </c>
      <c r="N18" s="313">
        <v>1391</v>
      </c>
      <c r="O18" s="310">
        <f t="shared" si="6"/>
        <v>1617</v>
      </c>
      <c r="P18" s="314">
        <f t="shared" si="7"/>
        <v>134.75</v>
      </c>
      <c r="Q18" s="309">
        <v>6900</v>
      </c>
      <c r="R18" s="310">
        <v>1400</v>
      </c>
      <c r="S18" s="313">
        <v>5974</v>
      </c>
      <c r="T18" s="310">
        <f t="shared" si="3"/>
        <v>7374</v>
      </c>
      <c r="U18" s="314">
        <f t="shared" si="4"/>
        <v>106.8695652173913</v>
      </c>
      <c r="V18" s="62">
        <v>2820</v>
      </c>
      <c r="W18" s="310"/>
      <c r="X18" s="313">
        <v>2820</v>
      </c>
      <c r="Y18" s="310">
        <f t="shared" si="8"/>
        <v>2820</v>
      </c>
      <c r="Z18" s="314">
        <f t="shared" si="9"/>
        <v>100</v>
      </c>
    </row>
    <row r="19" spans="1:26" ht="19.5" customHeight="1">
      <c r="A19" s="308" t="s">
        <v>10</v>
      </c>
      <c r="B19" s="309">
        <v>1670</v>
      </c>
      <c r="C19" s="310"/>
      <c r="D19" s="313">
        <v>3657</v>
      </c>
      <c r="E19" s="310">
        <f t="shared" si="0"/>
        <v>3657</v>
      </c>
      <c r="F19" s="311">
        <f t="shared" si="1"/>
        <v>218.98203592814372</v>
      </c>
      <c r="G19" s="312">
        <v>4070</v>
      </c>
      <c r="H19" s="310"/>
      <c r="I19" s="313">
        <v>6377</v>
      </c>
      <c r="J19" s="310">
        <f t="shared" si="5"/>
        <v>6377</v>
      </c>
      <c r="K19" s="311">
        <f t="shared" si="2"/>
        <v>156.68304668304668</v>
      </c>
      <c r="L19" s="312">
        <v>2590</v>
      </c>
      <c r="M19" s="310"/>
      <c r="N19" s="313">
        <v>2650</v>
      </c>
      <c r="O19" s="310">
        <f t="shared" si="6"/>
        <v>2650</v>
      </c>
      <c r="P19" s="314">
        <f t="shared" si="7"/>
        <v>102.31660231660231</v>
      </c>
      <c r="Q19" s="309">
        <v>4200</v>
      </c>
      <c r="R19" s="310"/>
      <c r="S19" s="313">
        <v>775</v>
      </c>
      <c r="T19" s="310">
        <f t="shared" si="3"/>
        <v>775</v>
      </c>
      <c r="U19" s="314">
        <f t="shared" si="4"/>
        <v>18.452380952380953</v>
      </c>
      <c r="V19" s="62">
        <v>2685</v>
      </c>
      <c r="W19" s="310"/>
      <c r="X19" s="313">
        <v>2970</v>
      </c>
      <c r="Y19" s="310">
        <f t="shared" si="8"/>
        <v>2970</v>
      </c>
      <c r="Z19" s="314">
        <f t="shared" si="9"/>
        <v>110.6145251396648</v>
      </c>
    </row>
    <row r="20" spans="1:26" ht="20.25" customHeight="1">
      <c r="A20" s="308" t="s">
        <v>21</v>
      </c>
      <c r="B20" s="309">
        <v>2381</v>
      </c>
      <c r="C20" s="310"/>
      <c r="D20" s="313">
        <v>4320</v>
      </c>
      <c r="E20" s="310">
        <f t="shared" si="0"/>
        <v>4320</v>
      </c>
      <c r="F20" s="311">
        <f t="shared" si="1"/>
        <v>181.43637127257455</v>
      </c>
      <c r="G20" s="312">
        <v>4238</v>
      </c>
      <c r="H20" s="310">
        <v>1100</v>
      </c>
      <c r="I20" s="313">
        <v>4238</v>
      </c>
      <c r="J20" s="310">
        <f t="shared" si="5"/>
        <v>5338</v>
      </c>
      <c r="K20" s="311">
        <f t="shared" si="2"/>
        <v>125.95563945257197</v>
      </c>
      <c r="L20" s="312">
        <v>1150</v>
      </c>
      <c r="M20" s="310"/>
      <c r="N20" s="313">
        <v>1200</v>
      </c>
      <c r="O20" s="310">
        <f t="shared" si="6"/>
        <v>1200</v>
      </c>
      <c r="P20" s="314">
        <f t="shared" si="7"/>
        <v>104.34782608695652</v>
      </c>
      <c r="Q20" s="309">
        <v>6420</v>
      </c>
      <c r="R20" s="310">
        <v>900</v>
      </c>
      <c r="S20" s="313">
        <v>3500</v>
      </c>
      <c r="T20" s="310">
        <f t="shared" si="3"/>
        <v>4400</v>
      </c>
      <c r="U20" s="314">
        <f t="shared" si="4"/>
        <v>68.53582554517133</v>
      </c>
      <c r="V20" s="62">
        <v>2830</v>
      </c>
      <c r="W20" s="310"/>
      <c r="X20" s="313"/>
      <c r="Y20" s="310"/>
      <c r="Z20" s="314"/>
    </row>
    <row r="21" spans="1:26" ht="19.5" customHeight="1">
      <c r="A21" s="308" t="s">
        <v>22</v>
      </c>
      <c r="B21" s="309">
        <v>1315</v>
      </c>
      <c r="C21" s="310">
        <v>20</v>
      </c>
      <c r="D21" s="313">
        <v>2967</v>
      </c>
      <c r="E21" s="310">
        <f>C21+D21</f>
        <v>2987</v>
      </c>
      <c r="F21" s="311">
        <f t="shared" si="1"/>
        <v>227.14828897338404</v>
      </c>
      <c r="G21" s="312">
        <v>11256</v>
      </c>
      <c r="H21" s="310">
        <v>625</v>
      </c>
      <c r="I21" s="313">
        <v>18437</v>
      </c>
      <c r="J21" s="310">
        <f t="shared" si="5"/>
        <v>19062</v>
      </c>
      <c r="K21" s="311">
        <f t="shared" si="2"/>
        <v>169.34968017057568</v>
      </c>
      <c r="L21" s="312">
        <v>2319</v>
      </c>
      <c r="M21" s="310">
        <v>323</v>
      </c>
      <c r="N21" s="313">
        <v>2478</v>
      </c>
      <c r="O21" s="310">
        <f t="shared" si="6"/>
        <v>2801</v>
      </c>
      <c r="P21" s="314">
        <f t="shared" si="7"/>
        <v>120.78482104355325</v>
      </c>
      <c r="Q21" s="309">
        <v>12407</v>
      </c>
      <c r="R21" s="310">
        <v>3327</v>
      </c>
      <c r="S21" s="313">
        <v>16013</v>
      </c>
      <c r="T21" s="310">
        <f t="shared" si="3"/>
        <v>19340</v>
      </c>
      <c r="U21" s="314">
        <f t="shared" si="4"/>
        <v>155.87974530506972</v>
      </c>
      <c r="V21" s="62">
        <v>2431</v>
      </c>
      <c r="W21" s="310">
        <v>137</v>
      </c>
      <c r="X21" s="313">
        <v>2702</v>
      </c>
      <c r="Y21" s="310">
        <f>SUM(W21:X21)</f>
        <v>2839</v>
      </c>
      <c r="Z21" s="314">
        <f>(Y21*100)/V21</f>
        <v>116.78321678321679</v>
      </c>
    </row>
    <row r="22" spans="1:26" ht="18.75" customHeight="1">
      <c r="A22" s="315" t="s">
        <v>11</v>
      </c>
      <c r="B22" s="309">
        <v>858</v>
      </c>
      <c r="C22" s="310"/>
      <c r="D22" s="313">
        <v>900</v>
      </c>
      <c r="E22" s="310">
        <f t="shared" si="0"/>
        <v>900</v>
      </c>
      <c r="F22" s="311">
        <f t="shared" si="1"/>
        <v>104.8951048951049</v>
      </c>
      <c r="G22" s="312">
        <v>990</v>
      </c>
      <c r="H22" s="310">
        <v>1250</v>
      </c>
      <c r="I22" s="313"/>
      <c r="J22" s="310">
        <f t="shared" si="5"/>
        <v>1250</v>
      </c>
      <c r="K22" s="311">
        <f t="shared" si="2"/>
        <v>126.26262626262626</v>
      </c>
      <c r="L22" s="312">
        <v>800</v>
      </c>
      <c r="M22" s="310"/>
      <c r="N22" s="313">
        <v>850</v>
      </c>
      <c r="O22" s="310">
        <f t="shared" si="6"/>
        <v>850</v>
      </c>
      <c r="P22" s="314">
        <f t="shared" si="7"/>
        <v>106.25</v>
      </c>
      <c r="Q22" s="309"/>
      <c r="R22" s="310"/>
      <c r="S22" s="313"/>
      <c r="T22" s="310"/>
      <c r="U22" s="314"/>
      <c r="V22" s="62">
        <v>1200</v>
      </c>
      <c r="W22" s="310"/>
      <c r="X22" s="313">
        <v>1200</v>
      </c>
      <c r="Y22" s="310">
        <f>SUM(W22:X22)</f>
        <v>1200</v>
      </c>
      <c r="Z22" s="314">
        <f>(Y22*100)/V22</f>
        <v>100</v>
      </c>
    </row>
    <row r="23" spans="1:26" ht="18.75" customHeight="1">
      <c r="A23" s="315" t="s">
        <v>12</v>
      </c>
      <c r="B23" s="309">
        <v>2027</v>
      </c>
      <c r="C23" s="310">
        <v>541</v>
      </c>
      <c r="D23" s="313">
        <v>4149</v>
      </c>
      <c r="E23" s="310">
        <f t="shared" si="0"/>
        <v>4690</v>
      </c>
      <c r="F23" s="311">
        <f t="shared" si="1"/>
        <v>231.37641835224468</v>
      </c>
      <c r="G23" s="312">
        <v>4236</v>
      </c>
      <c r="H23" s="310">
        <v>2275</v>
      </c>
      <c r="I23" s="313">
        <v>10024</v>
      </c>
      <c r="J23" s="310">
        <f t="shared" si="5"/>
        <v>12299</v>
      </c>
      <c r="K23" s="311">
        <f>(J23*100)/G23</f>
        <v>290.3446647780925</v>
      </c>
      <c r="L23" s="312">
        <v>1331</v>
      </c>
      <c r="M23" s="310">
        <v>322</v>
      </c>
      <c r="N23" s="313">
        <v>730</v>
      </c>
      <c r="O23" s="310">
        <f t="shared" si="6"/>
        <v>1052</v>
      </c>
      <c r="P23" s="314">
        <f t="shared" si="7"/>
        <v>79.03831705484598</v>
      </c>
      <c r="Q23" s="309">
        <v>13949</v>
      </c>
      <c r="R23" s="310">
        <v>4938</v>
      </c>
      <c r="S23" s="313">
        <v>6687</v>
      </c>
      <c r="T23" s="310">
        <f t="shared" si="3"/>
        <v>11625</v>
      </c>
      <c r="U23" s="314">
        <f t="shared" si="4"/>
        <v>83.3393074772385</v>
      </c>
      <c r="V23" s="62">
        <v>43250</v>
      </c>
      <c r="W23" s="310"/>
      <c r="X23" s="313"/>
      <c r="Y23" s="310"/>
      <c r="Z23" s="314"/>
    </row>
    <row r="24" spans="1:26" ht="20.25" customHeight="1">
      <c r="A24" s="315" t="s">
        <v>23</v>
      </c>
      <c r="B24" s="309">
        <v>2000</v>
      </c>
      <c r="C24" s="310"/>
      <c r="D24" s="313">
        <v>2100</v>
      </c>
      <c r="E24" s="310">
        <f t="shared" si="0"/>
        <v>2100</v>
      </c>
      <c r="F24" s="311">
        <f t="shared" si="1"/>
        <v>105</v>
      </c>
      <c r="G24" s="312">
        <v>2300</v>
      </c>
      <c r="H24" s="310"/>
      <c r="I24" s="313">
        <v>3750</v>
      </c>
      <c r="J24" s="310">
        <f t="shared" si="5"/>
        <v>3750</v>
      </c>
      <c r="K24" s="311">
        <f>(J24*100)/G24</f>
        <v>163.04347826086956</v>
      </c>
      <c r="L24" s="312">
        <v>4000</v>
      </c>
      <c r="M24" s="310"/>
      <c r="N24" s="313">
        <v>4000</v>
      </c>
      <c r="O24" s="310">
        <f t="shared" si="6"/>
        <v>4000</v>
      </c>
      <c r="P24" s="314">
        <f t="shared" si="7"/>
        <v>100</v>
      </c>
      <c r="Q24" s="309"/>
      <c r="R24" s="310"/>
      <c r="S24" s="313"/>
      <c r="T24" s="310"/>
      <c r="U24" s="314"/>
      <c r="V24" s="62">
        <v>2000</v>
      </c>
      <c r="W24" s="310"/>
      <c r="X24" s="313"/>
      <c r="Y24" s="310"/>
      <c r="Z24" s="314"/>
    </row>
    <row r="25" spans="1:26" ht="20.25" customHeight="1">
      <c r="A25" s="308" t="s">
        <v>13</v>
      </c>
      <c r="B25" s="309">
        <v>5240</v>
      </c>
      <c r="C25" s="310">
        <v>553</v>
      </c>
      <c r="D25" s="313">
        <v>5413</v>
      </c>
      <c r="E25" s="310">
        <f t="shared" si="0"/>
        <v>5966</v>
      </c>
      <c r="F25" s="311">
        <f t="shared" si="1"/>
        <v>113.85496183206106</v>
      </c>
      <c r="G25" s="312">
        <v>23700</v>
      </c>
      <c r="H25" s="310">
        <v>2163</v>
      </c>
      <c r="I25" s="313">
        <v>18396</v>
      </c>
      <c r="J25" s="310">
        <f t="shared" si="5"/>
        <v>20559</v>
      </c>
      <c r="K25" s="311">
        <f>(J25*100)/G25</f>
        <v>86.74683544303798</v>
      </c>
      <c r="L25" s="312">
        <v>7555</v>
      </c>
      <c r="M25" s="310">
        <v>1268</v>
      </c>
      <c r="N25" s="313">
        <v>9277</v>
      </c>
      <c r="O25" s="310">
        <f t="shared" si="6"/>
        <v>10545</v>
      </c>
      <c r="P25" s="314">
        <f t="shared" si="7"/>
        <v>139.57643944407678</v>
      </c>
      <c r="Q25" s="309">
        <v>48940</v>
      </c>
      <c r="R25" s="310">
        <v>27893</v>
      </c>
      <c r="S25" s="313">
        <v>17795</v>
      </c>
      <c r="T25" s="310">
        <f>SUM(R25:S25)</f>
        <v>45688</v>
      </c>
      <c r="U25" s="314">
        <f t="shared" si="4"/>
        <v>93.35512872905599</v>
      </c>
      <c r="V25" s="62">
        <v>13530</v>
      </c>
      <c r="W25" s="310">
        <v>1590</v>
      </c>
      <c r="X25" s="313"/>
      <c r="Y25" s="310">
        <f>SUM(W25:X25)</f>
        <v>1590</v>
      </c>
      <c r="Z25" s="314">
        <f>(Y25*100)/V25</f>
        <v>11.751662971175167</v>
      </c>
    </row>
    <row r="26" spans="1:26" ht="20.25" customHeight="1">
      <c r="A26" s="316" t="s">
        <v>24</v>
      </c>
      <c r="B26" s="317">
        <f>SUM(B5:B25)</f>
        <v>44327</v>
      </c>
      <c r="C26" s="318">
        <f>SUM(C5:C25)</f>
        <v>3460</v>
      </c>
      <c r="D26" s="318">
        <f>SUM(D5:D25)</f>
        <v>61863</v>
      </c>
      <c r="E26" s="318">
        <f>C26+D26</f>
        <v>65323</v>
      </c>
      <c r="F26" s="319">
        <f>(E26*100)/B26</f>
        <v>147.36616509125363</v>
      </c>
      <c r="G26" s="317">
        <f>SUM(G5:G25)</f>
        <v>99866</v>
      </c>
      <c r="H26" s="318">
        <f>SUM(H5:H25)</f>
        <v>20008</v>
      </c>
      <c r="I26" s="318">
        <f>SUM(I5:I25)</f>
        <v>125081</v>
      </c>
      <c r="J26" s="318">
        <f>I26+H26</f>
        <v>145089</v>
      </c>
      <c r="K26" s="319">
        <f>(J26*100)/G26</f>
        <v>145.28368013137603</v>
      </c>
      <c r="L26" s="317">
        <f>SUM(L5:L25)</f>
        <v>46551</v>
      </c>
      <c r="M26" s="318">
        <f>SUM(M5:M25)</f>
        <v>4898</v>
      </c>
      <c r="N26" s="318">
        <f>SUM(N5:N25)</f>
        <v>48626</v>
      </c>
      <c r="O26" s="318">
        <f>SUM(O5:O25)</f>
        <v>53524</v>
      </c>
      <c r="P26" s="319">
        <f t="shared" si="7"/>
        <v>114.97927004790445</v>
      </c>
      <c r="Q26" s="317">
        <f>SUM(Q5:Q25)</f>
        <v>188237</v>
      </c>
      <c r="R26" s="318">
        <f>SUM(R5:R25)</f>
        <v>77168</v>
      </c>
      <c r="S26" s="318">
        <f>SUM(S5:S25)</f>
        <v>120056</v>
      </c>
      <c r="T26" s="318">
        <f>SUM(T5:T25)</f>
        <v>197224</v>
      </c>
      <c r="U26" s="320">
        <f t="shared" si="4"/>
        <v>104.77430048290188</v>
      </c>
      <c r="V26" s="317">
        <f>SUM(V5:V25)</f>
        <v>135409</v>
      </c>
      <c r="W26" s="318">
        <f>SUM(W6:W25)</f>
        <v>2916</v>
      </c>
      <c r="X26" s="318">
        <f>SUM(X5:X25)</f>
        <v>43362</v>
      </c>
      <c r="Y26" s="318">
        <f>SUM(Y5:Y25)</f>
        <v>45798</v>
      </c>
      <c r="Z26" s="320">
        <f>(Y26*100)/V26</f>
        <v>33.821976382662896</v>
      </c>
    </row>
    <row r="27" spans="1:26" ht="18.75" customHeight="1" thickBot="1">
      <c r="A27" s="321" t="s">
        <v>15</v>
      </c>
      <c r="B27" s="322">
        <v>59909</v>
      </c>
      <c r="C27" s="323">
        <v>2340</v>
      </c>
      <c r="D27" s="324">
        <v>60249</v>
      </c>
      <c r="E27" s="323">
        <v>62589</v>
      </c>
      <c r="F27" s="325">
        <v>104.5</v>
      </c>
      <c r="G27" s="322">
        <v>86964</v>
      </c>
      <c r="H27" s="323">
        <v>23440</v>
      </c>
      <c r="I27" s="324">
        <v>88960</v>
      </c>
      <c r="J27" s="310">
        <v>112400</v>
      </c>
      <c r="K27" s="311">
        <v>129.24888459592475</v>
      </c>
      <c r="L27" s="322">
        <v>62283</v>
      </c>
      <c r="M27" s="323">
        <v>4329</v>
      </c>
      <c r="N27" s="324">
        <v>57127</v>
      </c>
      <c r="O27" s="310">
        <v>61456</v>
      </c>
      <c r="P27" s="311">
        <v>91.72165759517044</v>
      </c>
      <c r="Q27" s="322">
        <v>164429</v>
      </c>
      <c r="R27" s="323">
        <v>51405</v>
      </c>
      <c r="S27" s="324">
        <v>195841</v>
      </c>
      <c r="T27" s="310">
        <v>240408</v>
      </c>
      <c r="U27" s="314">
        <v>146.20778573122746</v>
      </c>
      <c r="V27" s="322">
        <v>140663</v>
      </c>
      <c r="W27" s="323"/>
      <c r="X27" s="324"/>
      <c r="Y27" s="324"/>
      <c r="Z27" s="326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7" sqref="N27"/>
    </sheetView>
  </sheetViews>
  <sheetFormatPr defaultColWidth="9.00390625" defaultRowHeight="12.75"/>
  <cols>
    <col min="1" max="1" width="18.375" style="0" customWidth="1"/>
    <col min="2" max="2" width="8.00390625" style="0" customWidth="1"/>
    <col min="3" max="3" width="7.75390625" style="0" customWidth="1"/>
    <col min="4" max="4" width="8.125" style="0" customWidth="1"/>
    <col min="5" max="5" width="8.375" style="0" customWidth="1"/>
    <col min="6" max="6" width="8.625" style="0" customWidth="1"/>
    <col min="7" max="7" width="7.75390625" style="0" customWidth="1"/>
    <col min="8" max="9" width="7.625" style="0" customWidth="1"/>
    <col min="10" max="10" width="7.25390625" style="0" customWidth="1"/>
    <col min="11" max="11" width="8.75390625" style="0" customWidth="1"/>
    <col min="12" max="13" width="8.375" style="0" customWidth="1"/>
    <col min="14" max="14" width="8.75390625" style="0" customWidth="1"/>
    <col min="15" max="15" width="7.875" style="0" customWidth="1"/>
    <col min="16" max="16" width="7.75390625" style="0" customWidth="1"/>
  </cols>
  <sheetData>
    <row r="1" spans="1:16" ht="15.75">
      <c r="A1" s="327"/>
      <c r="B1" s="456" t="s">
        <v>135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9">
        <v>42648</v>
      </c>
      <c r="P1" s="459"/>
    </row>
    <row r="2" spans="1:16" ht="16.5" thickBot="1">
      <c r="A2" s="328" t="s">
        <v>136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329"/>
      <c r="P2" s="329"/>
    </row>
    <row r="3" spans="1:16" ht="15.75" customHeight="1">
      <c r="A3" s="460" t="s">
        <v>137</v>
      </c>
      <c r="B3" s="463" t="s">
        <v>138</v>
      </c>
      <c r="C3" s="463"/>
      <c r="D3" s="463"/>
      <c r="E3" s="464" t="s">
        <v>139</v>
      </c>
      <c r="F3" s="464"/>
      <c r="G3" s="464"/>
      <c r="H3" s="464"/>
      <c r="I3" s="464"/>
      <c r="J3" s="464"/>
      <c r="K3" s="466" t="s">
        <v>140</v>
      </c>
      <c r="L3" s="466"/>
      <c r="M3" s="463" t="s">
        <v>141</v>
      </c>
      <c r="N3" s="463"/>
      <c r="O3" s="463"/>
      <c r="P3" s="467"/>
    </row>
    <row r="4" spans="1:16" ht="15.75" customHeight="1">
      <c r="A4" s="461"/>
      <c r="B4" s="468" t="s">
        <v>142</v>
      </c>
      <c r="C4" s="452" t="s">
        <v>143</v>
      </c>
      <c r="D4" s="452"/>
      <c r="E4" s="465"/>
      <c r="F4" s="465"/>
      <c r="G4" s="465"/>
      <c r="H4" s="465"/>
      <c r="I4" s="465"/>
      <c r="J4" s="465"/>
      <c r="K4" s="452" t="s">
        <v>144</v>
      </c>
      <c r="L4" s="452"/>
      <c r="M4" s="450" t="s">
        <v>145</v>
      </c>
      <c r="N4" s="450"/>
      <c r="O4" s="450" t="s">
        <v>146</v>
      </c>
      <c r="P4" s="451"/>
    </row>
    <row r="5" spans="1:16" ht="16.5" customHeight="1">
      <c r="A5" s="461"/>
      <c r="B5" s="468"/>
      <c r="C5" s="452" t="s">
        <v>147</v>
      </c>
      <c r="D5" s="452"/>
      <c r="E5" s="452" t="s">
        <v>148</v>
      </c>
      <c r="F5" s="452"/>
      <c r="G5" s="453" t="s">
        <v>149</v>
      </c>
      <c r="H5" s="453"/>
      <c r="I5" s="453" t="s">
        <v>150</v>
      </c>
      <c r="J5" s="453"/>
      <c r="K5" s="454" t="s">
        <v>151</v>
      </c>
      <c r="L5" s="454"/>
      <c r="M5" s="454" t="s">
        <v>149</v>
      </c>
      <c r="N5" s="454"/>
      <c r="O5" s="454" t="s">
        <v>149</v>
      </c>
      <c r="P5" s="455"/>
    </row>
    <row r="6" spans="1:16" ht="16.5" customHeight="1" thickBot="1">
      <c r="A6" s="462"/>
      <c r="B6" s="469"/>
      <c r="C6" s="330" t="s">
        <v>156</v>
      </c>
      <c r="D6" s="330" t="s">
        <v>158</v>
      </c>
      <c r="E6" s="331" t="s">
        <v>152</v>
      </c>
      <c r="F6" s="331" t="s">
        <v>153</v>
      </c>
      <c r="G6" s="331" t="s">
        <v>152</v>
      </c>
      <c r="H6" s="331" t="s">
        <v>153</v>
      </c>
      <c r="I6" s="331" t="s">
        <v>152</v>
      </c>
      <c r="J6" s="331" t="s">
        <v>153</v>
      </c>
      <c r="K6" s="331" t="s">
        <v>152</v>
      </c>
      <c r="L6" s="331" t="s">
        <v>153</v>
      </c>
      <c r="M6" s="331" t="s">
        <v>152</v>
      </c>
      <c r="N6" s="331" t="s">
        <v>153</v>
      </c>
      <c r="O6" s="331" t="s">
        <v>152</v>
      </c>
      <c r="P6" s="332" t="s">
        <v>153</v>
      </c>
    </row>
    <row r="7" spans="1:16" ht="20.25" customHeight="1">
      <c r="A7" s="333" t="s">
        <v>0</v>
      </c>
      <c r="B7" s="334">
        <v>56</v>
      </c>
      <c r="C7" s="334">
        <v>56</v>
      </c>
      <c r="D7" s="334">
        <v>56</v>
      </c>
      <c r="E7" s="335">
        <v>86</v>
      </c>
      <c r="F7" s="336">
        <v>81.2</v>
      </c>
      <c r="G7" s="335">
        <v>0.4</v>
      </c>
      <c r="H7" s="337">
        <v>0.4</v>
      </c>
      <c r="I7" s="335">
        <v>0.3</v>
      </c>
      <c r="J7" s="337">
        <v>0.3</v>
      </c>
      <c r="K7" s="338">
        <f aca="true" t="shared" si="0" ref="K7:K28">G7/D7*1000</f>
        <v>7.142857142857143</v>
      </c>
      <c r="L7" s="339">
        <v>7.142857142857143</v>
      </c>
      <c r="M7" s="340">
        <v>6.5</v>
      </c>
      <c r="N7" s="340">
        <v>6.5</v>
      </c>
      <c r="O7" s="341">
        <v>0.5</v>
      </c>
      <c r="P7" s="342">
        <v>0.5</v>
      </c>
    </row>
    <row r="8" spans="1:16" ht="19.5" customHeight="1">
      <c r="A8" s="343" t="s">
        <v>99</v>
      </c>
      <c r="B8" s="344">
        <v>1004</v>
      </c>
      <c r="C8" s="344">
        <v>1181</v>
      </c>
      <c r="D8" s="344">
        <v>1181</v>
      </c>
      <c r="E8" s="345">
        <v>2838</v>
      </c>
      <c r="F8" s="346">
        <v>2274.6</v>
      </c>
      <c r="G8" s="345">
        <v>10.1</v>
      </c>
      <c r="H8" s="347">
        <v>10.2</v>
      </c>
      <c r="I8" s="345">
        <v>9.1</v>
      </c>
      <c r="J8" s="347">
        <v>9.2</v>
      </c>
      <c r="K8" s="348">
        <f t="shared" si="0"/>
        <v>8.55207451312447</v>
      </c>
      <c r="L8" s="349">
        <v>10.271903323262839</v>
      </c>
      <c r="M8" s="350">
        <v>880</v>
      </c>
      <c r="N8" s="350">
        <v>805.5</v>
      </c>
      <c r="O8" s="351">
        <v>3</v>
      </c>
      <c r="P8" s="352">
        <v>4</v>
      </c>
    </row>
    <row r="9" spans="1:16" ht="21" customHeight="1">
      <c r="A9" s="343" t="s">
        <v>100</v>
      </c>
      <c r="B9" s="344">
        <v>1149</v>
      </c>
      <c r="C9" s="344">
        <v>1149</v>
      </c>
      <c r="D9" s="344">
        <v>1149</v>
      </c>
      <c r="E9" s="345">
        <v>2709</v>
      </c>
      <c r="F9" s="346">
        <v>2192.4</v>
      </c>
      <c r="G9" s="345">
        <v>11.5</v>
      </c>
      <c r="H9" s="347">
        <v>10.8</v>
      </c>
      <c r="I9" s="345">
        <v>10.1</v>
      </c>
      <c r="J9" s="347">
        <v>9.9</v>
      </c>
      <c r="K9" s="348">
        <f t="shared" si="0"/>
        <v>10.008703220191471</v>
      </c>
      <c r="L9" s="349">
        <v>10.898082744702322</v>
      </c>
      <c r="M9" s="350">
        <v>1104</v>
      </c>
      <c r="N9" s="350">
        <v>1010</v>
      </c>
      <c r="O9" s="351">
        <v>4</v>
      </c>
      <c r="P9" s="352">
        <v>4</v>
      </c>
    </row>
    <row r="10" spans="1:16" ht="18.75" customHeight="1">
      <c r="A10" s="343" t="s">
        <v>1</v>
      </c>
      <c r="B10" s="344">
        <v>299</v>
      </c>
      <c r="C10" s="344">
        <v>346</v>
      </c>
      <c r="D10" s="344">
        <v>346</v>
      </c>
      <c r="E10" s="345">
        <v>666.5</v>
      </c>
      <c r="F10" s="346">
        <v>507.5</v>
      </c>
      <c r="G10" s="345">
        <v>2.9</v>
      </c>
      <c r="H10" s="347">
        <v>2.5</v>
      </c>
      <c r="I10" s="345">
        <v>2.8</v>
      </c>
      <c r="J10" s="347">
        <v>2.5</v>
      </c>
      <c r="K10" s="348">
        <f t="shared" si="0"/>
        <v>8.38150289017341</v>
      </c>
      <c r="L10" s="349">
        <v>8.417508417508417</v>
      </c>
      <c r="M10" s="350">
        <v>970</v>
      </c>
      <c r="N10" s="350">
        <v>883</v>
      </c>
      <c r="O10" s="351">
        <v>3.5</v>
      </c>
      <c r="P10" s="352">
        <v>4</v>
      </c>
    </row>
    <row r="11" spans="1:16" ht="17.25" customHeight="1">
      <c r="A11" s="343" t="s">
        <v>2</v>
      </c>
      <c r="B11" s="344">
        <v>690</v>
      </c>
      <c r="C11" s="344">
        <v>690</v>
      </c>
      <c r="D11" s="344">
        <v>690</v>
      </c>
      <c r="E11" s="345">
        <v>1870.5</v>
      </c>
      <c r="F11" s="346">
        <v>1664.6</v>
      </c>
      <c r="G11" s="345">
        <v>6.9</v>
      </c>
      <c r="H11" s="347">
        <v>8.2</v>
      </c>
      <c r="I11" s="345">
        <v>6.1</v>
      </c>
      <c r="J11" s="347">
        <v>7.2</v>
      </c>
      <c r="K11" s="348">
        <f t="shared" si="0"/>
        <v>10</v>
      </c>
      <c r="L11" s="349">
        <v>11.88405797101449</v>
      </c>
      <c r="M11" s="350">
        <v>2137</v>
      </c>
      <c r="N11" s="350">
        <v>1841</v>
      </c>
      <c r="O11" s="351">
        <v>5</v>
      </c>
      <c r="P11" s="352">
        <v>6.5</v>
      </c>
    </row>
    <row r="12" spans="1:16" ht="18" customHeight="1">
      <c r="A12" s="343" t="s">
        <v>16</v>
      </c>
      <c r="B12" s="344">
        <v>433</v>
      </c>
      <c r="C12" s="344">
        <v>467</v>
      </c>
      <c r="D12" s="344">
        <v>467</v>
      </c>
      <c r="E12" s="345">
        <v>1677</v>
      </c>
      <c r="F12" s="346">
        <v>1258.6000000000001</v>
      </c>
      <c r="G12" s="345">
        <v>6.6</v>
      </c>
      <c r="H12" s="347">
        <v>6.2</v>
      </c>
      <c r="I12" s="345">
        <v>6.5</v>
      </c>
      <c r="J12" s="347">
        <v>6.1</v>
      </c>
      <c r="K12" s="348">
        <f t="shared" si="0"/>
        <v>14.132762312633831</v>
      </c>
      <c r="L12" s="349">
        <v>14.318706697459586</v>
      </c>
      <c r="M12" s="350">
        <v>2143.1</v>
      </c>
      <c r="N12" s="350">
        <v>1891.5</v>
      </c>
      <c r="O12" s="351">
        <v>9.9</v>
      </c>
      <c r="P12" s="352">
        <v>10.8</v>
      </c>
    </row>
    <row r="13" spans="1:16" ht="18" customHeight="1">
      <c r="A13" s="343" t="s">
        <v>3</v>
      </c>
      <c r="B13" s="344">
        <v>1659</v>
      </c>
      <c r="C13" s="344">
        <v>1380</v>
      </c>
      <c r="D13" s="344">
        <v>1380</v>
      </c>
      <c r="E13" s="345">
        <v>4192.5</v>
      </c>
      <c r="F13" s="346">
        <v>5473.3</v>
      </c>
      <c r="G13" s="345">
        <v>19.5</v>
      </c>
      <c r="H13" s="347">
        <v>21.3</v>
      </c>
      <c r="I13" s="345">
        <v>16.6</v>
      </c>
      <c r="J13" s="347">
        <v>19.1</v>
      </c>
      <c r="K13" s="348">
        <f t="shared" si="0"/>
        <v>14.130434782608695</v>
      </c>
      <c r="L13" s="349">
        <v>12.831325301204819</v>
      </c>
      <c r="M13" s="350">
        <v>523</v>
      </c>
      <c r="N13" s="350">
        <v>816</v>
      </c>
      <c r="O13" s="351">
        <v>3</v>
      </c>
      <c r="P13" s="352">
        <v>4</v>
      </c>
    </row>
    <row r="14" spans="1:16" ht="19.5" customHeight="1">
      <c r="A14" s="343" t="s">
        <v>4</v>
      </c>
      <c r="B14" s="344">
        <v>2742</v>
      </c>
      <c r="C14" s="344">
        <v>2742</v>
      </c>
      <c r="D14" s="344">
        <v>2742</v>
      </c>
      <c r="E14" s="345">
        <v>8127</v>
      </c>
      <c r="F14" s="346">
        <v>7998.2</v>
      </c>
      <c r="G14" s="345">
        <v>37.8</v>
      </c>
      <c r="H14" s="347">
        <v>39.4</v>
      </c>
      <c r="I14" s="345">
        <v>33.8</v>
      </c>
      <c r="J14" s="347">
        <v>35.7</v>
      </c>
      <c r="K14" s="348">
        <f t="shared" si="0"/>
        <v>13.785557986870897</v>
      </c>
      <c r="L14" s="349">
        <v>15.306915306915306</v>
      </c>
      <c r="M14" s="350">
        <v>2808</v>
      </c>
      <c r="N14" s="350">
        <v>3203</v>
      </c>
      <c r="O14" s="351">
        <v>27</v>
      </c>
      <c r="P14" s="352">
        <v>10</v>
      </c>
    </row>
    <row r="15" spans="1:16" ht="18.75" customHeight="1">
      <c r="A15" s="343" t="s">
        <v>5</v>
      </c>
      <c r="B15" s="344">
        <v>711</v>
      </c>
      <c r="C15" s="344">
        <v>720</v>
      </c>
      <c r="D15" s="344">
        <v>720</v>
      </c>
      <c r="E15" s="345">
        <v>1633.6</v>
      </c>
      <c r="F15" s="346">
        <v>1579.3</v>
      </c>
      <c r="G15" s="345">
        <v>7</v>
      </c>
      <c r="H15" s="347">
        <v>6.9</v>
      </c>
      <c r="I15" s="345">
        <v>6.5</v>
      </c>
      <c r="J15" s="347">
        <v>6.4</v>
      </c>
      <c r="K15" s="348">
        <f t="shared" si="0"/>
        <v>9.722222222222223</v>
      </c>
      <c r="L15" s="349">
        <v>10.582822085889571</v>
      </c>
      <c r="M15" s="350">
        <v>70.7</v>
      </c>
      <c r="N15" s="350">
        <v>73</v>
      </c>
      <c r="O15" s="351">
        <v>0.3</v>
      </c>
      <c r="P15" s="352">
        <v>0.5</v>
      </c>
    </row>
    <row r="16" spans="1:16" ht="21" customHeight="1">
      <c r="A16" s="343" t="s">
        <v>6</v>
      </c>
      <c r="B16" s="344">
        <v>600</v>
      </c>
      <c r="C16" s="344">
        <v>593</v>
      </c>
      <c r="D16" s="344">
        <v>593</v>
      </c>
      <c r="E16" s="345">
        <v>1655.5</v>
      </c>
      <c r="F16" s="346">
        <v>1705.2</v>
      </c>
      <c r="G16" s="345">
        <v>5.4</v>
      </c>
      <c r="H16" s="347">
        <v>8.4</v>
      </c>
      <c r="I16" s="345">
        <v>4.7</v>
      </c>
      <c r="J16" s="347">
        <v>7.1</v>
      </c>
      <c r="K16" s="348">
        <f t="shared" si="0"/>
        <v>9.106239460370995</v>
      </c>
      <c r="L16" s="349">
        <v>14</v>
      </c>
      <c r="M16" s="350">
        <v>3176</v>
      </c>
      <c r="N16" s="350">
        <v>2676</v>
      </c>
      <c r="O16" s="351">
        <v>11</v>
      </c>
      <c r="P16" s="352">
        <v>10</v>
      </c>
    </row>
    <row r="17" spans="1:16" ht="18.75" customHeight="1">
      <c r="A17" s="343" t="s">
        <v>7</v>
      </c>
      <c r="B17" s="344">
        <v>950</v>
      </c>
      <c r="C17" s="344">
        <v>950</v>
      </c>
      <c r="D17" s="344">
        <v>950</v>
      </c>
      <c r="E17" s="345">
        <v>3676.5</v>
      </c>
      <c r="F17" s="346">
        <v>2710</v>
      </c>
      <c r="G17" s="345">
        <v>11.4</v>
      </c>
      <c r="H17" s="347">
        <v>12.2</v>
      </c>
      <c r="I17" s="345">
        <v>11</v>
      </c>
      <c r="J17" s="347">
        <v>11.2</v>
      </c>
      <c r="K17" s="348">
        <f t="shared" si="0"/>
        <v>12</v>
      </c>
      <c r="L17" s="349">
        <v>13.362541073384447</v>
      </c>
      <c r="M17" s="350">
        <v>1060</v>
      </c>
      <c r="N17" s="350">
        <v>980</v>
      </c>
      <c r="O17" s="351">
        <v>5</v>
      </c>
      <c r="P17" s="352">
        <v>5</v>
      </c>
    </row>
    <row r="18" spans="1:16" ht="18.75" customHeight="1">
      <c r="A18" s="343" t="s">
        <v>8</v>
      </c>
      <c r="B18" s="344">
        <v>314</v>
      </c>
      <c r="C18" s="344">
        <v>397</v>
      </c>
      <c r="D18" s="344">
        <v>397</v>
      </c>
      <c r="E18" s="345">
        <v>1037.8</v>
      </c>
      <c r="F18" s="346">
        <v>548.1</v>
      </c>
      <c r="G18" s="345">
        <v>3.6</v>
      </c>
      <c r="H18" s="347">
        <v>2.7</v>
      </c>
      <c r="I18" s="345">
        <v>1.8</v>
      </c>
      <c r="J18" s="347">
        <v>1.8</v>
      </c>
      <c r="K18" s="348">
        <f t="shared" si="0"/>
        <v>9.06801007556675</v>
      </c>
      <c r="L18" s="349">
        <v>8.794788273615636</v>
      </c>
      <c r="M18" s="350">
        <v>3788.5</v>
      </c>
      <c r="N18" s="350">
        <v>792.4</v>
      </c>
      <c r="O18" s="351">
        <v>6.5</v>
      </c>
      <c r="P18" s="352">
        <v>2.6</v>
      </c>
    </row>
    <row r="19" spans="1:16" ht="19.5" customHeight="1">
      <c r="A19" s="343" t="s">
        <v>101</v>
      </c>
      <c r="B19" s="344">
        <v>1326</v>
      </c>
      <c r="C19" s="344">
        <v>1384</v>
      </c>
      <c r="D19" s="344">
        <v>1384</v>
      </c>
      <c r="E19" s="345">
        <v>3160.5</v>
      </c>
      <c r="F19" s="346">
        <v>2050.2999999999997</v>
      </c>
      <c r="G19" s="345">
        <v>9.7</v>
      </c>
      <c r="H19" s="347">
        <v>10.1</v>
      </c>
      <c r="I19" s="345">
        <v>8.2</v>
      </c>
      <c r="J19" s="347">
        <v>8.7</v>
      </c>
      <c r="K19" s="348">
        <f t="shared" si="0"/>
        <v>7.008670520231213</v>
      </c>
      <c r="L19" s="349">
        <v>7.616892911010558</v>
      </c>
      <c r="M19" s="350">
        <v>1091</v>
      </c>
      <c r="N19" s="350">
        <v>1117</v>
      </c>
      <c r="O19" s="351">
        <v>4</v>
      </c>
      <c r="P19" s="352">
        <v>5</v>
      </c>
    </row>
    <row r="20" spans="1:16" ht="19.5" customHeight="1">
      <c r="A20" s="343" t="s">
        <v>9</v>
      </c>
      <c r="B20" s="344">
        <v>1300</v>
      </c>
      <c r="C20" s="344">
        <v>1281</v>
      </c>
      <c r="D20" s="344">
        <v>1281</v>
      </c>
      <c r="E20" s="345">
        <v>3246.5</v>
      </c>
      <c r="F20" s="346">
        <v>2720.2000000000003</v>
      </c>
      <c r="G20" s="345">
        <v>10.4</v>
      </c>
      <c r="H20" s="347">
        <v>13.4</v>
      </c>
      <c r="I20" s="345">
        <v>9.1</v>
      </c>
      <c r="J20" s="347">
        <v>12.1</v>
      </c>
      <c r="K20" s="348">
        <f t="shared" si="0"/>
        <v>8.118657298985168</v>
      </c>
      <c r="L20" s="349">
        <v>10.551181102362206</v>
      </c>
      <c r="M20" s="350">
        <v>269</v>
      </c>
      <c r="N20" s="350">
        <v>253</v>
      </c>
      <c r="O20" s="351">
        <v>1</v>
      </c>
      <c r="P20" s="352">
        <v>1</v>
      </c>
    </row>
    <row r="21" spans="1:16" ht="20.25" customHeight="1">
      <c r="A21" s="343" t="s">
        <v>10</v>
      </c>
      <c r="B21" s="344">
        <v>933</v>
      </c>
      <c r="C21" s="344">
        <v>968</v>
      </c>
      <c r="D21" s="344">
        <v>968</v>
      </c>
      <c r="E21" s="345">
        <v>1677</v>
      </c>
      <c r="F21" s="346">
        <v>1319.5</v>
      </c>
      <c r="G21" s="345">
        <v>5.9</v>
      </c>
      <c r="H21" s="347">
        <v>6.5</v>
      </c>
      <c r="I21" s="345">
        <v>5.3</v>
      </c>
      <c r="J21" s="347">
        <v>5.8</v>
      </c>
      <c r="K21" s="348">
        <f t="shared" si="0"/>
        <v>6.09504132231405</v>
      </c>
      <c r="L21" s="349">
        <v>6.951871657754011</v>
      </c>
      <c r="M21" s="350">
        <v>510.7</v>
      </c>
      <c r="N21" s="350">
        <v>525.4</v>
      </c>
      <c r="O21" s="351">
        <v>1.9</v>
      </c>
      <c r="P21" s="352">
        <v>2.2</v>
      </c>
    </row>
    <row r="22" spans="1:16" ht="19.5" customHeight="1">
      <c r="A22" s="343" t="s">
        <v>102</v>
      </c>
      <c r="B22" s="344">
        <v>976</v>
      </c>
      <c r="C22" s="344">
        <v>1020</v>
      </c>
      <c r="D22" s="344">
        <v>1020</v>
      </c>
      <c r="E22" s="345">
        <v>2881</v>
      </c>
      <c r="F22" s="346">
        <v>2131.5</v>
      </c>
      <c r="G22" s="345">
        <v>10.3</v>
      </c>
      <c r="H22" s="347">
        <v>10.5</v>
      </c>
      <c r="I22" s="345">
        <v>8.8</v>
      </c>
      <c r="J22" s="347">
        <v>9.9</v>
      </c>
      <c r="K22" s="348">
        <f t="shared" si="0"/>
        <v>10.098039215686276</v>
      </c>
      <c r="L22" s="349">
        <v>10.681586978636826</v>
      </c>
      <c r="M22" s="350">
        <v>2188.6</v>
      </c>
      <c r="N22" s="350">
        <v>2068</v>
      </c>
      <c r="O22" s="351">
        <v>6.9</v>
      </c>
      <c r="P22" s="352">
        <v>8.3</v>
      </c>
    </row>
    <row r="23" spans="1:16" ht="18" customHeight="1">
      <c r="A23" s="343" t="s">
        <v>103</v>
      </c>
      <c r="B23" s="344">
        <v>1961</v>
      </c>
      <c r="C23" s="344">
        <v>1948</v>
      </c>
      <c r="D23" s="344">
        <v>1948</v>
      </c>
      <c r="E23" s="345">
        <v>7826</v>
      </c>
      <c r="F23" s="346">
        <v>7856.1</v>
      </c>
      <c r="G23" s="345">
        <v>33</v>
      </c>
      <c r="H23" s="347">
        <v>38.7</v>
      </c>
      <c r="I23" s="345">
        <v>31.3</v>
      </c>
      <c r="J23" s="347">
        <v>37.4</v>
      </c>
      <c r="K23" s="348">
        <f t="shared" si="0"/>
        <v>16.940451745379878</v>
      </c>
      <c r="L23" s="349">
        <v>19.734829168791435</v>
      </c>
      <c r="M23" s="350">
        <v>947.7</v>
      </c>
      <c r="N23" s="350">
        <v>1059</v>
      </c>
      <c r="O23" s="351">
        <v>3.2</v>
      </c>
      <c r="P23" s="352">
        <v>4.4</v>
      </c>
    </row>
    <row r="24" spans="1:16" ht="18.75" customHeight="1">
      <c r="A24" s="343" t="s">
        <v>11</v>
      </c>
      <c r="B24" s="344">
        <v>328</v>
      </c>
      <c r="C24" s="344">
        <v>358</v>
      </c>
      <c r="D24" s="344">
        <v>358</v>
      </c>
      <c r="E24" s="345">
        <v>914</v>
      </c>
      <c r="F24" s="346">
        <v>487.2</v>
      </c>
      <c r="G24" s="345">
        <v>3.9</v>
      </c>
      <c r="H24" s="347">
        <v>2.4</v>
      </c>
      <c r="I24" s="345">
        <v>2.3</v>
      </c>
      <c r="J24" s="347">
        <v>1.1</v>
      </c>
      <c r="K24" s="348">
        <f t="shared" si="0"/>
        <v>10.893854748603351</v>
      </c>
      <c r="L24" s="349">
        <v>9.448818897637794</v>
      </c>
      <c r="M24" s="350">
        <v>558</v>
      </c>
      <c r="N24" s="350">
        <v>354</v>
      </c>
      <c r="O24" s="351">
        <v>2</v>
      </c>
      <c r="P24" s="352">
        <v>3</v>
      </c>
    </row>
    <row r="25" spans="1:16" ht="18.75" customHeight="1">
      <c r="A25" s="343" t="s">
        <v>12</v>
      </c>
      <c r="B25" s="344">
        <v>1497</v>
      </c>
      <c r="C25" s="344">
        <v>1338</v>
      </c>
      <c r="D25" s="344">
        <v>1338</v>
      </c>
      <c r="E25" s="345">
        <v>3741</v>
      </c>
      <c r="F25" s="346">
        <v>3917.9</v>
      </c>
      <c r="G25" s="345">
        <v>16.6</v>
      </c>
      <c r="H25" s="347">
        <v>19.3</v>
      </c>
      <c r="I25" s="345">
        <v>16</v>
      </c>
      <c r="J25" s="347">
        <v>17.8</v>
      </c>
      <c r="K25" s="348">
        <f t="shared" si="0"/>
        <v>12.406576980568014</v>
      </c>
      <c r="L25" s="349">
        <v>12.89245156980628</v>
      </c>
      <c r="M25" s="350"/>
      <c r="N25" s="350"/>
      <c r="O25" s="351"/>
      <c r="P25" s="352"/>
    </row>
    <row r="26" spans="1:16" ht="21" customHeight="1">
      <c r="A26" s="343" t="s">
        <v>104</v>
      </c>
      <c r="B26" s="344">
        <v>551</v>
      </c>
      <c r="C26" s="344">
        <v>537</v>
      </c>
      <c r="D26" s="344">
        <v>537</v>
      </c>
      <c r="E26" s="345">
        <v>1268.5</v>
      </c>
      <c r="F26" s="346">
        <v>1218</v>
      </c>
      <c r="G26" s="345">
        <v>4.8</v>
      </c>
      <c r="H26" s="347">
        <v>6</v>
      </c>
      <c r="I26" s="345">
        <v>4.4</v>
      </c>
      <c r="J26" s="347">
        <v>5.6</v>
      </c>
      <c r="K26" s="348">
        <f>G26/D26*1000</f>
        <v>8.938547486033519</v>
      </c>
      <c r="L26" s="349">
        <v>10.08403361344538</v>
      </c>
      <c r="M26" s="350">
        <v>3350</v>
      </c>
      <c r="N26" s="350">
        <v>3318</v>
      </c>
      <c r="O26" s="351">
        <v>11</v>
      </c>
      <c r="P26" s="352">
        <v>10</v>
      </c>
    </row>
    <row r="27" spans="1:16" ht="21" customHeight="1">
      <c r="A27" s="343" t="s">
        <v>13</v>
      </c>
      <c r="B27" s="344">
        <v>3822</v>
      </c>
      <c r="C27" s="344">
        <v>3822</v>
      </c>
      <c r="D27" s="344">
        <v>3822</v>
      </c>
      <c r="E27" s="345">
        <v>9954.5</v>
      </c>
      <c r="F27" s="346">
        <v>9993</v>
      </c>
      <c r="G27" s="345">
        <v>42.9</v>
      </c>
      <c r="H27" s="347">
        <v>42.2</v>
      </c>
      <c r="I27" s="345">
        <v>41</v>
      </c>
      <c r="J27" s="347">
        <v>38</v>
      </c>
      <c r="K27" s="348">
        <f t="shared" si="0"/>
        <v>11.224489795918366</v>
      </c>
      <c r="L27" s="349">
        <v>11.041339612768184</v>
      </c>
      <c r="M27" s="350">
        <v>1774</v>
      </c>
      <c r="N27" s="350">
        <v>2234</v>
      </c>
      <c r="O27" s="351">
        <v>6</v>
      </c>
      <c r="P27" s="352">
        <v>10</v>
      </c>
    </row>
    <row r="28" spans="1:16" ht="19.5" customHeight="1" thickBot="1">
      <c r="A28" s="353" t="s">
        <v>154</v>
      </c>
      <c r="B28" s="354">
        <v>100</v>
      </c>
      <c r="C28" s="354">
        <v>100</v>
      </c>
      <c r="D28" s="354">
        <v>100</v>
      </c>
      <c r="E28" s="355">
        <v>150.5</v>
      </c>
      <c r="F28" s="356">
        <v>142.1</v>
      </c>
      <c r="G28" s="355">
        <v>0.7</v>
      </c>
      <c r="H28" s="357">
        <v>0.7</v>
      </c>
      <c r="I28" s="355">
        <v>2.4</v>
      </c>
      <c r="J28" s="357">
        <v>2.4</v>
      </c>
      <c r="K28" s="358">
        <f t="shared" si="0"/>
        <v>6.999999999999999</v>
      </c>
      <c r="L28" s="359">
        <v>6.999999999999999</v>
      </c>
      <c r="M28" s="360"/>
      <c r="N28" s="360"/>
      <c r="O28" s="361"/>
      <c r="P28" s="362"/>
    </row>
    <row r="29" spans="1:16" ht="19.5" customHeight="1" thickBot="1">
      <c r="A29" s="363" t="s">
        <v>155</v>
      </c>
      <c r="B29" s="364">
        <v>23432</v>
      </c>
      <c r="C29" s="365">
        <f>SUM(C7:C28)</f>
        <v>23427</v>
      </c>
      <c r="D29" s="365">
        <f>SUM(D7:D28)</f>
        <v>23427</v>
      </c>
      <c r="E29" s="366">
        <f>SUM(E7:E28)</f>
        <v>64989.399999999994</v>
      </c>
      <c r="F29" s="367">
        <v>59828.8</v>
      </c>
      <c r="G29" s="368">
        <f>SUM(G7:G28)</f>
        <v>261.3</v>
      </c>
      <c r="H29" s="369">
        <v>279</v>
      </c>
      <c r="I29" s="370">
        <f>SUM(I7:I28)</f>
        <v>238.10000000000005</v>
      </c>
      <c r="J29" s="369">
        <v>255.3</v>
      </c>
      <c r="K29" s="371">
        <f>G29/D29*1000</f>
        <v>11.153796901011653</v>
      </c>
      <c r="L29" s="371">
        <v>12.2</v>
      </c>
      <c r="M29" s="370">
        <f>SUM(M7:M28)</f>
        <v>29355.800000000003</v>
      </c>
      <c r="N29" s="372">
        <v>25906.3</v>
      </c>
      <c r="O29" s="370">
        <f>SUM(O7:O28)</f>
        <v>114.7</v>
      </c>
      <c r="P29" s="372">
        <v>105.8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2016-10-03T04:47:15Z</cp:lastPrinted>
  <dcterms:created xsi:type="dcterms:W3CDTF">2015-09-15T07:38:08Z</dcterms:created>
  <dcterms:modified xsi:type="dcterms:W3CDTF">2016-10-05T06:23:34Z</dcterms:modified>
  <cp:category/>
  <cp:version/>
  <cp:contentType/>
  <cp:contentStatus/>
</cp:coreProperties>
</file>