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<sst xmlns="http://schemas.openxmlformats.org/spreadsheetml/2006/main" count="399" uniqueCount="159">
  <si>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</si>
  <si>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</si>
  <si>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</si>
  <si>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</si>
  <si>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</si>
  <si>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</si>
  <si>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</si>
  <si>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</si>
  <si>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</si>
  <si>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</si>
  <si>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</si>
  <si>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</si>
  <si>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</si>
  <si>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</si>
  <si>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</si>
  <si>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</si>
  <si>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</si>
  <si>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</si>
  <si>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</si>
  <si>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</si>
  <si>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</si>
  <si>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</si>
  <si>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</si>
  <si>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</si>
  <si>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</si>
  <si>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</si>
  <si>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</si>
  <si>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</si>
  <si>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</si>
  <si>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</si>
  <si>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</si>
  <si>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</si>
  <si>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</si>
  <si>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</si>
  <si>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</si>
  <si>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</si>
  <si>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</si>
  <si>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</si>
  <si>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</si>
  <si>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</si>
  <si>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</si>
  <si>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</si>
  <si>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</si>
  <si>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</si>
  <si>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</si>
  <si>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</si>
  <si>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</si>
  <si>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</si>
  <si>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</si>
  <si>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</si>
  <si>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</si>
  <si>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</si>
  <si>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</si>
  <si>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</si>
  <si>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</si>
  <si>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</si>
  <si>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</si>
  <si>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</si>
  <si>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</si>
  <si>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</si>
  <si>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</si>
  <si>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</si>
  <si>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</si>
  <si>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</si>
  <si>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</si>
  <si>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</si>
  <si>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</si>
  <si>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</si>
  <si>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</si>
  <si>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</si>
  <si>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</si>
  <si>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</si>
  <si>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</si>
  <si>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</si>
  <si>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</si>
  <si>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</si>
  <si>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</si>
  <si>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</si>
  <si>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</si>
  <si>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</si>
  <si>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</si>
  <si>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</si>
  <si>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</si>
  <si>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</si>
  <si>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</si>
  <si>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</si>
  <si>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</si>
  <si>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</si>
  <si>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</si>
  <si>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</si>
  <si>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</si>
  <si>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</si>
  <si>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</si>
  <si>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</si>
  <si>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</si>
  <si>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</si>
  <si>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</si>
  <si>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</si>
  <si>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</si>
  <si>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</si>
  <si>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</si>
  <si>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</si>
  <si>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</si>
  <si>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</si>
  <si>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</si>
  <si>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</si>
  <si>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</si>
  <si>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</si>
  <si>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</si>
  <si>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</si>
  <si>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</si>
  <si>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</si>
  <si>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</si>
  <si>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</si>
  <si>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</si>
  <si>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</si>
  <si>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</si>
  <si>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</si>
  <si>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</si>
  <si>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</si>
  <si>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</si>
  <si>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</si>
  <si>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</si>
  <si>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</si>
  <si>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</si>
  <si>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</si>
  <si>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</si>
  <si>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</si>
  <si>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</si>
  <si>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</si>
  <si>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</si>
  <si>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</si>
  <si>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</si>
  <si>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</si>
  <si>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</si>
  <si>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</si>
  <si>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</si>
  <si>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</si>
  <si>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</si>
  <si>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</si>
  <si>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</si>
  <si>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</si>
  <si>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</si>
  <si>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</si>
  <si>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</si>
  <si>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</si>
  <si>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</si>
  <si>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</si>
  <si>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</si>
  <si>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</si>
  <si>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</si>
  <si>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</si>
  <si>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</si>
  <si>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</si>
  <si>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</si>
  <si>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</si>
  <si>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11.10</t>
  </si>
  <si>
    <t xml:space="preserve">Уборка сельскохозяйственных культур     12.10.2016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</si>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</sst>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56" xfId="0" applyFont="1" applyBorder="1" applyAlignment="1" applyProtection="1">
      <alignment horizontal="center" vertical="center" textRotation="90" wrapText="1"/>
      <protection hidden="1"/>
    </xf>
    <xf numFmtId="0" fontId="19" fillId="0" borderId="41" xfId="0" applyFont="1" applyBorder="1" applyAlignment="1" applyProtection="1">
      <alignment horizontal="center" vertical="center" textRotation="90" wrapText="1"/>
      <protection hidden="1"/>
    </xf>
    <xf numFmtId="0" fontId="19" fillId="0" borderId="57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40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8" xfId="0" applyNumberFormat="1" applyFont="1" applyBorder="1" applyAlignment="1" applyProtection="1">
      <alignment horizontal="center" vertical="center" wrapText="1"/>
      <protection hidden="1"/>
    </xf>
    <xf numFmtId="3" fontId="19" fillId="25" borderId="39" xfId="59" applyNumberFormat="1" applyFont="1" applyFill="1" applyBorder="1" applyAlignment="1" applyProtection="1">
      <alignment horizontal="center"/>
      <protection hidden="1"/>
    </xf>
    <xf numFmtId="173" fontId="19" fillId="25" borderId="58" xfId="59" applyNumberFormat="1" applyFont="1" applyFill="1" applyBorder="1" applyAlignment="1" applyProtection="1">
      <alignment horizontal="center"/>
      <protection hidden="1"/>
    </xf>
    <xf numFmtId="3" fontId="19" fillId="0" borderId="38" xfId="0" applyNumberFormat="1" applyFont="1" applyBorder="1" applyAlignment="1">
      <alignment horizontal="center" vertical="center" wrapText="1"/>
    </xf>
    <xf numFmtId="1" fontId="19" fillId="25" borderId="39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15" xfId="0" applyNumberFormat="1" applyFont="1" applyBorder="1" applyAlignment="1">
      <alignment horizontal="center" vertical="center" wrapText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59" xfId="0" applyNumberFormat="1" applyFont="1" applyBorder="1" applyAlignment="1" applyProtection="1">
      <alignment horizontal="center"/>
      <protection hidden="1"/>
    </xf>
    <xf numFmtId="3" fontId="19" fillId="0" borderId="60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0" borderId="60" xfId="0" applyNumberFormat="1" applyFont="1" applyBorder="1" applyAlignment="1">
      <alignment horizontal="center" vertical="center" wrapText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49" fontId="19" fillId="0" borderId="16" xfId="0" applyNumberFormat="1" applyFont="1" applyBorder="1" applyAlignment="1">
      <alignment horizontal="center" vertical="center" wrapText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2" fontId="19" fillId="0" borderId="61" xfId="0" applyNumberFormat="1" applyFont="1" applyBorder="1" applyAlignment="1" applyProtection="1">
      <alignment horizontal="center" vertical="center"/>
      <protection hidden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6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19" fillId="0" borderId="63" xfId="59" applyFont="1" applyFill="1" applyBorder="1" applyAlignment="1" applyProtection="1">
      <alignment vertical="top" wrapText="1"/>
      <protection hidden="1"/>
    </xf>
    <xf numFmtId="3" fontId="19" fillId="0" borderId="35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64" xfId="59" applyNumberFormat="1" applyFont="1" applyFill="1" applyBorder="1" applyAlignment="1" applyProtection="1">
      <alignment horizontal="center" vertical="center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25" borderId="65" xfId="59" applyNumberFormat="1" applyFont="1" applyFill="1" applyBorder="1" applyAlignment="1" applyProtection="1">
      <alignment horizontal="center" vertical="center"/>
      <protection hidden="1"/>
    </xf>
    <xf numFmtId="173" fontId="19" fillId="25" borderId="64" xfId="59" applyNumberFormat="1" applyFont="1" applyFill="1" applyBorder="1" applyAlignment="1" applyProtection="1">
      <alignment horizontal="center" vertical="center"/>
      <protection hidden="1"/>
    </xf>
    <xf numFmtId="1" fontId="19" fillId="25" borderId="6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66" xfId="0" applyNumberFormat="1" applyFont="1" applyBorder="1" applyAlignment="1">
      <alignment horizontal="center" vertical="center"/>
    </xf>
    <xf numFmtId="172" fontId="19" fillId="0" borderId="65" xfId="0" applyNumberFormat="1" applyFont="1" applyBorder="1" applyAlignment="1" applyProtection="1">
      <alignment horizontal="center" vertical="center"/>
      <protection hidden="1"/>
    </xf>
    <xf numFmtId="1" fontId="19" fillId="0" borderId="35" xfId="0" applyNumberFormat="1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vertical="center"/>
      <protection hidden="1"/>
    </xf>
    <xf numFmtId="3" fontId="20" fillId="0" borderId="15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5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15" xfId="0" applyNumberFormat="1" applyFont="1" applyBorder="1" applyAlignment="1" applyProtection="1">
      <alignment horizontal="center" vertical="center"/>
      <protection hidden="1"/>
    </xf>
    <xf numFmtId="3" fontId="20" fillId="0" borderId="15" xfId="0" applyNumberFormat="1" applyFont="1" applyBorder="1" applyAlignment="1" applyProtection="1">
      <alignment horizontal="center" vertical="center"/>
      <protection hidden="1"/>
    </xf>
    <xf numFmtId="173" fontId="20" fillId="25" borderId="15" xfId="59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Border="1" applyAlignment="1" applyProtection="1">
      <alignment horizontal="center" vertical="center"/>
      <protection hidden="1"/>
    </xf>
    <xf numFmtId="0" fontId="19" fillId="0" borderId="15" xfId="54" applyFont="1" applyBorder="1" applyProtection="1">
      <alignment/>
      <protection locked="0"/>
    </xf>
    <xf numFmtId="3" fontId="19" fillId="0" borderId="15" xfId="54" applyNumberFormat="1" applyFont="1" applyBorder="1" applyAlignment="1" applyProtection="1">
      <alignment horizontal="center" vertical="center"/>
      <protection/>
    </xf>
    <xf numFmtId="172" fontId="19" fillId="0" borderId="15" xfId="59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173" fontId="19" fillId="25" borderId="15" xfId="59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70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7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/>
      <protection hidden="1"/>
    </xf>
    <xf numFmtId="0" fontId="20" fillId="0" borderId="73" xfId="0" applyFont="1" applyBorder="1" applyAlignment="1" applyProtection="1">
      <alignment horizontal="center"/>
      <protection hidden="1"/>
    </xf>
    <xf numFmtId="0" fontId="20" fillId="0" borderId="74" xfId="0" applyFont="1" applyBorder="1" applyAlignment="1" applyProtection="1">
      <alignment horizontal="center"/>
      <protection hidden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6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69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70" xfId="60" applyFont="1" applyBorder="1" applyAlignment="1" applyProtection="1">
      <alignment horizontal="center"/>
      <protection locked="0"/>
    </xf>
    <xf numFmtId="0" fontId="34" fillId="0" borderId="70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70" xfId="61" applyFont="1" applyBorder="1" applyAlignment="1" applyProtection="1">
      <alignment horizontal="left" vertical="center"/>
      <protection locked="0"/>
    </xf>
    <xf numFmtId="0" fontId="34" fillId="0" borderId="71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6" sqref="A16:IV16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62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9.875" style="187" hidden="1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90" t="s">
        <v>157</v>
      </c>
      <c r="D1" s="391"/>
      <c r="E1" s="391"/>
      <c r="F1" s="391"/>
      <c r="G1" s="391"/>
      <c r="H1" s="391"/>
      <c r="I1" s="391"/>
      <c r="J1" s="391"/>
      <c r="K1" s="391"/>
      <c r="L1" s="391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9"/>
      <c r="BR1" s="389"/>
      <c r="BS1" s="389"/>
      <c r="BT1" s="389"/>
      <c r="BU1" s="389"/>
    </row>
    <row r="2" spans="1:73" ht="16.5">
      <c r="A2" s="5"/>
      <c r="B2" s="5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82" t="s">
        <v>32</v>
      </c>
      <c r="D4" s="383"/>
      <c r="E4" s="383"/>
      <c r="F4" s="383"/>
      <c r="G4" s="384"/>
      <c r="H4" s="382" t="s">
        <v>25</v>
      </c>
      <c r="I4" s="383"/>
      <c r="J4" s="383"/>
      <c r="K4" s="383"/>
      <c r="L4" s="384"/>
      <c r="M4" s="382" t="s">
        <v>26</v>
      </c>
      <c r="N4" s="383"/>
      <c r="O4" s="383"/>
      <c r="P4" s="383"/>
      <c r="Q4" s="384"/>
      <c r="R4" s="382" t="s">
        <v>42</v>
      </c>
      <c r="S4" s="393"/>
      <c r="T4" s="393"/>
      <c r="U4" s="393"/>
      <c r="V4" s="394"/>
      <c r="W4" s="382" t="s">
        <v>33</v>
      </c>
      <c r="X4" s="383"/>
      <c r="Y4" s="383"/>
      <c r="Z4" s="383"/>
      <c r="AA4" s="383"/>
      <c r="AB4" s="384"/>
      <c r="AC4" s="382" t="s">
        <v>34</v>
      </c>
      <c r="AD4" s="383"/>
      <c r="AE4" s="383"/>
      <c r="AF4" s="383"/>
      <c r="AG4" s="384"/>
      <c r="AH4" s="382" t="s">
        <v>35</v>
      </c>
      <c r="AI4" s="383"/>
      <c r="AJ4" s="383"/>
      <c r="AK4" s="383"/>
      <c r="AL4" s="384"/>
      <c r="AM4" s="382" t="s">
        <v>36</v>
      </c>
      <c r="AN4" s="383"/>
      <c r="AO4" s="383"/>
      <c r="AP4" s="383"/>
      <c r="AQ4" s="384"/>
      <c r="AR4" s="382" t="s">
        <v>37</v>
      </c>
      <c r="AS4" s="383"/>
      <c r="AT4" s="383"/>
      <c r="AU4" s="383"/>
      <c r="AV4" s="384"/>
      <c r="AW4" s="382" t="s">
        <v>38</v>
      </c>
      <c r="AX4" s="383"/>
      <c r="AY4" s="383"/>
      <c r="AZ4" s="383"/>
      <c r="BA4" s="384"/>
      <c r="BB4" s="382" t="s">
        <v>39</v>
      </c>
      <c r="BC4" s="383"/>
      <c r="BD4" s="383"/>
      <c r="BE4" s="383"/>
      <c r="BF4" s="384"/>
      <c r="BG4" s="382" t="s">
        <v>40</v>
      </c>
      <c r="BH4" s="383"/>
      <c r="BI4" s="383"/>
      <c r="BJ4" s="383"/>
      <c r="BK4" s="384"/>
      <c r="BL4" s="382" t="s">
        <v>41</v>
      </c>
      <c r="BM4" s="383"/>
      <c r="BN4" s="383"/>
      <c r="BO4" s="383"/>
      <c r="BP4" s="384"/>
      <c r="BQ4" s="395" t="s">
        <v>27</v>
      </c>
      <c r="BR4" s="396"/>
      <c r="BS4" s="396"/>
      <c r="BT4" s="396"/>
      <c r="BU4" s="397"/>
    </row>
    <row r="5" spans="1:73" ht="81.75" customHeight="1">
      <c r="A5" s="386"/>
      <c r="B5" s="388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19164</v>
      </c>
      <c r="E10" s="85">
        <f t="shared" si="1"/>
        <v>96.40323959957743</v>
      </c>
      <c r="F10" s="84">
        <f t="shared" si="2"/>
        <v>39444</v>
      </c>
      <c r="G10" s="86">
        <f t="shared" si="3"/>
        <v>20.58234189104571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/>
      <c r="AT10" s="101"/>
      <c r="AU10" s="97"/>
      <c r="AV10" s="103"/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20769</v>
      </c>
      <c r="E11" s="85">
        <f t="shared" si="1"/>
        <v>99.42553497055867</v>
      </c>
      <c r="F11" s="84">
        <f t="shared" si="2"/>
        <v>55219</v>
      </c>
      <c r="G11" s="86">
        <f t="shared" si="3"/>
        <v>26.587221339496363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/>
      <c r="AT11" s="101"/>
      <c r="AU11" s="97"/>
      <c r="AV11" s="103"/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120741</v>
      </c>
      <c r="G12" s="86">
        <f t="shared" si="3"/>
        <v>20.557258146899578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1"/>
      <c r="AU12" s="97"/>
      <c r="AV12" s="103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56</v>
      </c>
      <c r="BP12" s="89">
        <f>BO12/BM12*10</f>
        <v>2.8000000000000003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26147</v>
      </c>
      <c r="E21" s="85">
        <f t="shared" si="20"/>
        <v>99.50148413121242</v>
      </c>
      <c r="F21" s="84">
        <f t="shared" si="21"/>
        <v>70033</v>
      </c>
      <c r="G21" s="86">
        <f t="shared" si="22"/>
        <v>26.784334722912764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1005</v>
      </c>
      <c r="AT21" s="100">
        <f>AS21/AR21*100</f>
        <v>88.46830985915493</v>
      </c>
      <c r="AU21" s="97">
        <v>869</v>
      </c>
      <c r="AV21" s="86">
        <f>AU21/AS21*10</f>
        <v>8.646766169154228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35099</v>
      </c>
      <c r="E22" s="85">
        <f t="shared" si="20"/>
        <v>96.34641778753775</v>
      </c>
      <c r="F22" s="84">
        <f t="shared" si="21"/>
        <v>83105</v>
      </c>
      <c r="G22" s="86">
        <f t="shared" si="22"/>
        <v>23.67731274395282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494</v>
      </c>
      <c r="AT22" s="100">
        <f>AS22/AR22*100</f>
        <v>27.06849315068493</v>
      </c>
      <c r="AU22" s="97">
        <v>2730</v>
      </c>
      <c r="AV22" s="86">
        <f>AU22/AS22*10</f>
        <v>55.26315789473684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41139</v>
      </c>
      <c r="D24" s="84">
        <f>I24+N24+S24+Y24+AD24+AI24+AN24+AS24+AX24+BC24+BH24+BM24</f>
        <v>41139</v>
      </c>
      <c r="E24" s="85">
        <f t="shared" si="20"/>
        <v>100</v>
      </c>
      <c r="F24" s="84">
        <f>K24+P24+U24+AA24+AF24+AK24+AP24+AU24+AZ24+BE24+BJ24+BO24</f>
        <v>111069</v>
      </c>
      <c r="G24" s="86">
        <f>F24/D24*10</f>
        <v>26.99846860643185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/>
      <c r="AS24" s="110"/>
      <c r="AT24" s="100"/>
      <c r="AU24" s="110"/>
      <c r="AV24" s="86"/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42100</v>
      </c>
      <c r="E26" s="85">
        <f>D26/C26*100</f>
        <v>91.8391832638904</v>
      </c>
      <c r="F26" s="84">
        <f>K26+P26+U26+AA26+AF26+AK26+AP26+AU26+AZ26+BE26+BJ26+BO26</f>
        <v>138748</v>
      </c>
      <c r="G26" s="86">
        <f>F26/D26*10</f>
        <v>32.95676959619953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285</v>
      </c>
      <c r="AT26" s="100">
        <f>AS26/AR26*100</f>
        <v>7.078986587183309</v>
      </c>
      <c r="AU26" s="97">
        <v>1425</v>
      </c>
      <c r="AV26" s="86">
        <f>AU26/AS26*10</f>
        <v>50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495</v>
      </c>
      <c r="BP26" s="86">
        <f>BO26/BM26*10</f>
        <v>12.014563106796118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/>
      <c r="C28" s="122">
        <f>SUM(C6:C26)</f>
        <v>541216</v>
      </c>
      <c r="D28" s="123">
        <f>SUM(D6:D26)</f>
        <v>532221</v>
      </c>
      <c r="E28" s="124">
        <f>D28/C28*100</f>
        <v>98.3380018329096</v>
      </c>
      <c r="F28" s="123">
        <f>SUM(F6:F26)</f>
        <v>1304504.5</v>
      </c>
      <c r="G28" s="125">
        <f>F28/D28*10</f>
        <v>24.510579251852143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10538</v>
      </c>
      <c r="AS28" s="80">
        <f>SUM(AS7:AS26)</f>
        <v>2129</v>
      </c>
      <c r="AT28" s="172">
        <f>AS28/AR28*100</f>
        <v>20.2030745872082</v>
      </c>
      <c r="AU28" s="80">
        <f>SUM(AU7:AU27)</f>
        <v>7522</v>
      </c>
      <c r="AV28" s="166">
        <f>AU28/AS28*10</f>
        <v>35.33114138093001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2416</v>
      </c>
      <c r="BP28" s="166">
        <f>BO28/BM28*10</f>
        <v>15.749674054758799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/>
      <c r="C29" s="137">
        <v>522476</v>
      </c>
      <c r="D29" s="138">
        <v>514740</v>
      </c>
      <c r="E29" s="139">
        <v>98.50404611886478</v>
      </c>
      <c r="F29" s="138">
        <v>887589</v>
      </c>
      <c r="G29" s="140">
        <v>17.2354739051024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8673</v>
      </c>
      <c r="AS29" s="72">
        <v>1681</v>
      </c>
      <c r="AT29" s="100">
        <f>AS29/AR29*100</f>
        <v>19.381990084169264</v>
      </c>
      <c r="AU29" s="171">
        <v>11607</v>
      </c>
      <c r="AV29" s="86">
        <f>AU29/AS29*10</f>
        <v>69.04818560380726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4:A5"/>
    <mergeCell ref="B4:B5"/>
    <mergeCell ref="C4:G4"/>
    <mergeCell ref="H4:L4"/>
    <mergeCell ref="M4:Q4"/>
    <mergeCell ref="W4:AB4"/>
    <mergeCell ref="AC4:AG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75" zoomScaleSheetLayoutView="75" zoomScalePageLayoutView="0" workbookViewId="0" topLeftCell="A1">
      <pane xSplit="1" ySplit="2" topLeftCell="S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U26" sqref="AU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6.87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408" t="s">
        <v>53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405">
        <v>42655</v>
      </c>
      <c r="O2" s="410"/>
      <c r="P2" s="410"/>
      <c r="Q2" s="5"/>
      <c r="R2" s="5"/>
      <c r="S2" s="405"/>
      <c r="T2" s="410"/>
      <c r="U2" s="410"/>
      <c r="V2" s="5"/>
      <c r="W2" s="5"/>
      <c r="X2" s="405"/>
      <c r="Y2" s="410"/>
      <c r="Z2" s="410"/>
      <c r="AA2" s="5"/>
      <c r="AB2" s="405"/>
      <c r="AC2" s="406"/>
      <c r="AD2" s="406"/>
      <c r="AE2" s="406"/>
      <c r="AF2" s="4"/>
      <c r="AG2" s="4"/>
      <c r="AH2" s="403"/>
      <c r="AI2" s="404"/>
      <c r="AJ2" s="40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401"/>
      <c r="BD2" s="402"/>
    </row>
    <row r="3" spans="1:56" ht="15.75">
      <c r="A3" s="398" t="s">
        <v>17</v>
      </c>
      <c r="B3" s="400" t="s">
        <v>54</v>
      </c>
      <c r="C3" s="400"/>
      <c r="D3" s="400"/>
      <c r="E3" s="400"/>
      <c r="F3" s="400"/>
      <c r="G3" s="400" t="s">
        <v>55</v>
      </c>
      <c r="H3" s="400"/>
      <c r="I3" s="400"/>
      <c r="J3" s="400"/>
      <c r="K3" s="400"/>
      <c r="L3" s="400" t="s">
        <v>56</v>
      </c>
      <c r="M3" s="400"/>
      <c r="N3" s="400"/>
      <c r="O3" s="400"/>
      <c r="P3" s="400"/>
      <c r="Q3" s="400" t="s">
        <v>57</v>
      </c>
      <c r="R3" s="400"/>
      <c r="S3" s="400"/>
      <c r="T3" s="400"/>
      <c r="U3" s="400"/>
      <c r="V3" s="400" t="s">
        <v>58</v>
      </c>
      <c r="W3" s="400"/>
      <c r="X3" s="400"/>
      <c r="Y3" s="400"/>
      <c r="Z3" s="400"/>
      <c r="AA3" s="400" t="s">
        <v>59</v>
      </c>
      <c r="AB3" s="400"/>
      <c r="AC3" s="400"/>
      <c r="AD3" s="400"/>
      <c r="AE3" s="400"/>
      <c r="AF3" s="400" t="s">
        <v>60</v>
      </c>
      <c r="AG3" s="400"/>
      <c r="AH3" s="400"/>
      <c r="AI3" s="400"/>
      <c r="AJ3" s="400"/>
      <c r="AK3" s="400" t="s">
        <v>61</v>
      </c>
      <c r="AL3" s="400"/>
      <c r="AM3" s="400"/>
      <c r="AN3" s="400"/>
      <c r="AO3" s="400" t="s">
        <v>62</v>
      </c>
      <c r="AP3" s="400"/>
      <c r="AQ3" s="400"/>
      <c r="AR3" s="400"/>
      <c r="AS3" s="400"/>
      <c r="AT3" s="400" t="s">
        <v>63</v>
      </c>
      <c r="AU3" s="400"/>
      <c r="AV3" s="400"/>
      <c r="AW3" s="400"/>
      <c r="AX3" s="400"/>
      <c r="AY3" s="400"/>
      <c r="AZ3" s="400" t="s">
        <v>64</v>
      </c>
      <c r="BA3" s="400"/>
      <c r="BB3" s="400"/>
      <c r="BC3" s="400"/>
      <c r="BD3" s="407"/>
    </row>
    <row r="4" spans="1:56" ht="90.75" customHeight="1">
      <c r="A4" s="399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6984</v>
      </c>
      <c r="C6" s="8">
        <v>3720</v>
      </c>
      <c r="D6" s="49">
        <f>C6/B6*100</f>
        <v>53.264604810996566</v>
      </c>
      <c r="E6" s="8">
        <v>4531</v>
      </c>
      <c r="F6" s="50">
        <f aca="true" t="shared" si="0" ref="F6:F27">IF(E6&gt;0,E6/C6*10,"")</f>
        <v>12.18010752688172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72</v>
      </c>
      <c r="AV6" s="8">
        <v>7</v>
      </c>
      <c r="AW6" s="50">
        <f>AU6/AT6*100</f>
        <v>78.26086956521739</v>
      </c>
      <c r="AX6" s="8">
        <v>720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1468</v>
      </c>
      <c r="D7" s="49">
        <f>C7/B7*100</f>
        <v>30.051177072671443</v>
      </c>
      <c r="E7" s="8">
        <v>2220</v>
      </c>
      <c r="F7" s="50">
        <f t="shared" si="0"/>
        <v>15.122615803814714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61</v>
      </c>
      <c r="AV7" s="8"/>
      <c r="AW7" s="50">
        <f>AU7/AT7*100</f>
        <v>100</v>
      </c>
      <c r="AX7" s="8">
        <v>488</v>
      </c>
      <c r="AY7" s="11">
        <f t="shared" si="2"/>
        <v>80</v>
      </c>
      <c r="AZ7" s="8">
        <v>581.5</v>
      </c>
      <c r="BA7" s="8">
        <v>480</v>
      </c>
      <c r="BB7" s="173">
        <f>BA7/AZ7*100</f>
        <v>82.5451418744626</v>
      </c>
      <c r="BC7" s="8">
        <v>10321</v>
      </c>
      <c r="BD7" s="52">
        <f>IF(BC7&gt;0,BC7/BA7*10,"")</f>
        <v>215.02083333333334</v>
      </c>
    </row>
    <row r="8" spans="1:56" ht="15.75" customHeight="1">
      <c r="A8" s="193" t="s">
        <v>1</v>
      </c>
      <c r="B8" s="45">
        <v>1944</v>
      </c>
      <c r="C8" s="8">
        <v>390</v>
      </c>
      <c r="D8" s="49">
        <f>C8/B8*100</f>
        <v>20.061728395061728</v>
      </c>
      <c r="E8" s="8">
        <v>388</v>
      </c>
      <c r="F8" s="50">
        <f t="shared" si="0"/>
        <v>9.948717948717949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1347</v>
      </c>
      <c r="D9" s="49">
        <f>C9/B9*100</f>
        <v>33.42431761786601</v>
      </c>
      <c r="E9" s="8">
        <v>1781</v>
      </c>
      <c r="F9" s="50">
        <f t="shared" si="0"/>
        <v>13.221974758723087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>AU9/AT9*100</f>
        <v>73.68421052631578</v>
      </c>
      <c r="AX9" s="8">
        <v>2400</v>
      </c>
      <c r="AY9" s="11">
        <f t="shared" si="2"/>
        <v>171.42857142857142</v>
      </c>
      <c r="AZ9" s="8">
        <v>215</v>
      </c>
      <c r="BA9" s="8">
        <v>130</v>
      </c>
      <c r="BB9" s="173">
        <f>BA9/AZ9*100</f>
        <v>60.46511627906976</v>
      </c>
      <c r="BC9" s="8">
        <v>3700</v>
      </c>
      <c r="BD9" s="52">
        <f>IF(BC9&gt;0,BC9/BA9*10,"")</f>
        <v>284.6153846153846</v>
      </c>
    </row>
    <row r="10" spans="1:56" ht="18" customHeight="1">
      <c r="A10" s="193" t="s">
        <v>16</v>
      </c>
      <c r="B10" s="45">
        <v>14811</v>
      </c>
      <c r="C10" s="8">
        <v>9903</v>
      </c>
      <c r="D10" s="49">
        <f aca="true" t="shared" si="3" ref="D10:D17">C10/B10*100</f>
        <v>66.86246708527446</v>
      </c>
      <c r="E10" s="8">
        <v>13115</v>
      </c>
      <c r="F10" s="50">
        <f t="shared" si="0"/>
        <v>13.243461577299808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7618</v>
      </c>
      <c r="D11" s="49">
        <f t="shared" si="3"/>
        <v>41.558016474824065</v>
      </c>
      <c r="E11" s="8">
        <v>7207</v>
      </c>
      <c r="F11" s="50">
        <f t="shared" si="0"/>
        <v>9.460488317143607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182">
        <f>R11/Q11*100</f>
        <v>42.561983471074385</v>
      </c>
      <c r="T11" s="8">
        <v>208</v>
      </c>
      <c r="U11" s="182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235</v>
      </c>
      <c r="AQ11" s="50">
        <f>AP11/AO11*100</f>
        <v>82.45614035087719</v>
      </c>
      <c r="AR11" s="8">
        <v>2787</v>
      </c>
      <c r="AS11" s="50">
        <f t="shared" si="1"/>
        <v>118.59574468085107</v>
      </c>
      <c r="AT11" s="8">
        <v>26.3</v>
      </c>
      <c r="AU11" s="8">
        <v>8</v>
      </c>
      <c r="AV11" s="8">
        <v>8</v>
      </c>
      <c r="AW11" s="50">
        <f>AU11/AT11*100</f>
        <v>30.418250950570343</v>
      </c>
      <c r="AX11" s="8">
        <v>92</v>
      </c>
      <c r="AY11" s="11">
        <f t="shared" si="2"/>
        <v>115</v>
      </c>
      <c r="AZ11" s="8">
        <v>18.7</v>
      </c>
      <c r="BA11" s="8">
        <v>3</v>
      </c>
      <c r="BB11" s="173">
        <f>BA11/AZ11*100</f>
        <v>16.0427807486631</v>
      </c>
      <c r="BC11" s="8">
        <v>45</v>
      </c>
      <c r="BD11" s="52">
        <f aca="true" t="shared" si="5" ref="BD11:BD24">IF(BC11&gt;0,BC11/BA11*10,"")</f>
        <v>150</v>
      </c>
    </row>
    <row r="12" spans="1:56" ht="17.25" customHeight="1">
      <c r="A12" s="193" t="s">
        <v>4</v>
      </c>
      <c r="B12" s="45">
        <v>28974</v>
      </c>
      <c r="C12" s="8">
        <v>13170</v>
      </c>
      <c r="D12" s="49">
        <f t="shared" si="3"/>
        <v>45.45454545454545</v>
      </c>
      <c r="E12" s="8">
        <v>17411</v>
      </c>
      <c r="F12" s="50">
        <f t="shared" si="0"/>
        <v>13.220197418375095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2562</v>
      </c>
      <c r="AQ12" s="50">
        <f>AP12/AO12*100</f>
        <v>81.12729575680811</v>
      </c>
      <c r="AR12" s="8">
        <v>36517</v>
      </c>
      <c r="AS12" s="50">
        <f t="shared" si="1"/>
        <v>142.53317720530836</v>
      </c>
      <c r="AT12" s="8">
        <v>138.5</v>
      </c>
      <c r="AU12" s="8">
        <v>52</v>
      </c>
      <c r="AV12" s="8">
        <v>28</v>
      </c>
      <c r="AW12" s="50">
        <f>AU12/AT12*100</f>
        <v>37.545126353790614</v>
      </c>
      <c r="AX12" s="8">
        <v>461</v>
      </c>
      <c r="AY12" s="11">
        <f t="shared" si="2"/>
        <v>88.65384615384615</v>
      </c>
      <c r="AZ12" s="8">
        <v>177</v>
      </c>
      <c r="BA12" s="8">
        <v>116</v>
      </c>
      <c r="BB12" s="173">
        <f>BA12/AZ12*100</f>
        <v>65.5367231638418</v>
      </c>
      <c r="BC12" s="8">
        <v>2672</v>
      </c>
      <c r="BD12" s="52">
        <f t="shared" si="5"/>
        <v>230.34482758620692</v>
      </c>
    </row>
    <row r="13" spans="1:56" ht="18" customHeight="1">
      <c r="A13" s="193" t="s">
        <v>5</v>
      </c>
      <c r="B13" s="45">
        <v>12667</v>
      </c>
      <c r="C13" s="8">
        <v>6671</v>
      </c>
      <c r="D13" s="49">
        <f t="shared" si="3"/>
        <v>52.664403568327145</v>
      </c>
      <c r="E13" s="8">
        <v>6203</v>
      </c>
      <c r="F13" s="50">
        <f t="shared" si="0"/>
        <v>9.29845600359766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193" t="s">
        <v>6</v>
      </c>
      <c r="B14" s="45">
        <v>14310</v>
      </c>
      <c r="C14" s="8">
        <v>7192</v>
      </c>
      <c r="D14" s="49">
        <f t="shared" si="3"/>
        <v>50.258560447239695</v>
      </c>
      <c r="E14" s="8">
        <v>10733</v>
      </c>
      <c r="F14" s="50">
        <f t="shared" si="0"/>
        <v>14.92352614015573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173"/>
      <c r="BC14" s="8"/>
      <c r="BD14" s="52">
        <f t="shared" si="5"/>
      </c>
    </row>
    <row r="15" spans="1:56" ht="18" customHeight="1">
      <c r="A15" s="193" t="s">
        <v>7</v>
      </c>
      <c r="B15" s="45">
        <v>15710</v>
      </c>
      <c r="C15" s="8">
        <v>12267</v>
      </c>
      <c r="D15" s="49">
        <f t="shared" si="3"/>
        <v>78.08402291534054</v>
      </c>
      <c r="E15" s="8">
        <v>21149</v>
      </c>
      <c r="F15" s="50">
        <f t="shared" si="0"/>
        <v>17.240564115105567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173"/>
      <c r="BC15" s="8"/>
      <c r="BD15" s="52">
        <f t="shared" si="5"/>
      </c>
    </row>
    <row r="16" spans="1:56" ht="15.75" customHeight="1">
      <c r="A16" s="193" t="s">
        <v>8</v>
      </c>
      <c r="B16" s="45">
        <v>11501</v>
      </c>
      <c r="C16" s="8">
        <v>4310</v>
      </c>
      <c r="D16" s="49">
        <f t="shared" si="3"/>
        <v>37.47500217372403</v>
      </c>
      <c r="E16" s="8">
        <v>3448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193" t="s">
        <v>20</v>
      </c>
      <c r="B17" s="45">
        <v>19410</v>
      </c>
      <c r="C17" s="8">
        <v>9058</v>
      </c>
      <c r="D17" s="49">
        <f t="shared" si="3"/>
        <v>46.666666666666664</v>
      </c>
      <c r="E17" s="8">
        <v>11508</v>
      </c>
      <c r="F17" s="50">
        <f t="shared" si="0"/>
        <v>12.704791344667697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173"/>
      <c r="BC17" s="8"/>
      <c r="BD17" s="52">
        <f t="shared" si="5"/>
      </c>
    </row>
    <row r="18" spans="1:56" ht="18" customHeight="1">
      <c r="A18" s="193" t="s">
        <v>9</v>
      </c>
      <c r="B18" s="45">
        <v>5462</v>
      </c>
      <c r="C18" s="8">
        <v>3250</v>
      </c>
      <c r="D18" s="49">
        <f>C18/B18*100</f>
        <v>59.5020139143171</v>
      </c>
      <c r="E18" s="8">
        <v>3197</v>
      </c>
      <c r="F18" s="50">
        <f t="shared" si="0"/>
        <v>9.836923076923076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173"/>
      <c r="BC18" s="8"/>
      <c r="BD18" s="52">
        <f t="shared" si="5"/>
      </c>
    </row>
    <row r="19" spans="1:56" ht="17.25" customHeight="1">
      <c r="A19" s="193" t="s">
        <v>10</v>
      </c>
      <c r="B19" s="45">
        <v>9971</v>
      </c>
      <c r="C19" s="8">
        <v>5976</v>
      </c>
      <c r="D19" s="49">
        <f>C19/B19*100</f>
        <v>59.93380804332564</v>
      </c>
      <c r="E19" s="8">
        <v>4158</v>
      </c>
      <c r="F19" s="50">
        <f t="shared" si="0"/>
        <v>6.957831325301205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7"/>
        <v>100</v>
      </c>
      <c r="AR19" s="8">
        <v>7544</v>
      </c>
      <c r="AS19" s="50">
        <f t="shared" si="1"/>
        <v>107.77142857142857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2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5"/>
        <v>60</v>
      </c>
    </row>
    <row r="20" spans="1:56" ht="17.25" customHeight="1">
      <c r="A20" s="193" t="s">
        <v>21</v>
      </c>
      <c r="B20" s="45">
        <v>15160</v>
      </c>
      <c r="C20" s="8">
        <v>9681</v>
      </c>
      <c r="D20" s="49">
        <f>C20/B20*100</f>
        <v>63.85883905013192</v>
      </c>
      <c r="E20" s="8">
        <v>12643</v>
      </c>
      <c r="F20" s="50">
        <f t="shared" si="0"/>
        <v>13.059601280859416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7"/>
        <v>100</v>
      </c>
      <c r="AR20" s="8">
        <v>5382</v>
      </c>
      <c r="AS20" s="50">
        <f t="shared" si="1"/>
        <v>130</v>
      </c>
      <c r="AT20" s="8">
        <v>250</v>
      </c>
      <c r="AU20" s="8">
        <v>142</v>
      </c>
      <c r="AV20" s="8"/>
      <c r="AW20" s="50">
        <f>AU20/AT20*100</f>
        <v>56.8</v>
      </c>
      <c r="AX20" s="8">
        <v>4000</v>
      </c>
      <c r="AY20" s="11">
        <f t="shared" si="2"/>
        <v>281.69014084507046</v>
      </c>
      <c r="AZ20" s="8">
        <v>33</v>
      </c>
      <c r="BA20" s="8">
        <v>18</v>
      </c>
      <c r="BB20" s="173">
        <f>BA20/AZ20*100</f>
        <v>54.54545454545454</v>
      </c>
      <c r="BC20" s="8">
        <v>360</v>
      </c>
      <c r="BD20" s="52">
        <f t="shared" si="5"/>
        <v>200</v>
      </c>
    </row>
    <row r="21" spans="1:56" ht="17.25" customHeight="1">
      <c r="A21" s="193" t="s">
        <v>22</v>
      </c>
      <c r="B21" s="45">
        <v>3644</v>
      </c>
      <c r="C21" s="8">
        <v>1221</v>
      </c>
      <c r="D21" s="49">
        <f>C21/B21*100</f>
        <v>33.50713501646542</v>
      </c>
      <c r="E21" s="8">
        <v>1447</v>
      </c>
      <c r="F21" s="50">
        <f t="shared" si="0"/>
        <v>11.850941850941851</v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182">
        <f>R21/Q21*100</f>
        <v>52.27231902281301</v>
      </c>
      <c r="T21" s="183">
        <v>2119</v>
      </c>
      <c r="U21" s="182">
        <f>T21/R21*10</f>
        <v>7.281786941580756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173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193" t="s">
        <v>11</v>
      </c>
      <c r="B22" s="45">
        <v>3506</v>
      </c>
      <c r="C22" s="8">
        <v>1943</v>
      </c>
      <c r="D22" s="49">
        <f aca="true" t="shared" si="8" ref="D22:D27">C22/B22*100</f>
        <v>55.41928123217341</v>
      </c>
      <c r="E22" s="8">
        <v>2126</v>
      </c>
      <c r="F22" s="50">
        <f t="shared" si="0"/>
        <v>10.941842511580031</v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173"/>
      <c r="BC22" s="8"/>
      <c r="BD22" s="52">
        <f t="shared" si="5"/>
      </c>
    </row>
    <row r="23" spans="1:56" ht="18" customHeight="1">
      <c r="A23" s="193" t="s">
        <v>12</v>
      </c>
      <c r="B23" s="45">
        <v>7597</v>
      </c>
      <c r="C23" s="8">
        <v>3913</v>
      </c>
      <c r="D23" s="49">
        <f t="shared" si="8"/>
        <v>51.507173884428056</v>
      </c>
      <c r="E23" s="8">
        <v>4922</v>
      </c>
      <c r="F23" s="50">
        <f t="shared" si="0"/>
        <v>12.578584206491183</v>
      </c>
      <c r="G23" s="8">
        <v>1429</v>
      </c>
      <c r="H23" s="8">
        <v>930</v>
      </c>
      <c r="I23" s="50">
        <f>H23/G23*100</f>
        <v>65.08047585724283</v>
      </c>
      <c r="J23" s="8">
        <v>30093</v>
      </c>
      <c r="K23" s="50">
        <f>J23/H23*10</f>
        <v>323.58064516129036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2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5"/>
        <v>188.8095238095238</v>
      </c>
    </row>
    <row r="24" spans="1:56" ht="15.75">
      <c r="A24" s="193" t="s">
        <v>23</v>
      </c>
      <c r="B24" s="45">
        <v>8263</v>
      </c>
      <c r="C24" s="8">
        <v>3973</v>
      </c>
      <c r="D24" s="49">
        <f t="shared" si="8"/>
        <v>48.08181048045504</v>
      </c>
      <c r="E24" s="8">
        <v>6231</v>
      </c>
      <c r="F24" s="50">
        <f t="shared" si="0"/>
        <v>15.683362698212937</v>
      </c>
      <c r="G24" s="8">
        <v>11451</v>
      </c>
      <c r="H24" s="8">
        <v>5471</v>
      </c>
      <c r="I24" s="50">
        <f>H24/G24*100</f>
        <v>47.77748668238581</v>
      </c>
      <c r="J24" s="8">
        <v>183672</v>
      </c>
      <c r="K24" s="50">
        <f>J24/H24*10</f>
        <v>335.71924693840253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706</v>
      </c>
      <c r="AV24" s="8">
        <v>5</v>
      </c>
      <c r="AW24" s="50">
        <f>AU24/AT24*100</f>
        <v>77.1584699453552</v>
      </c>
      <c r="AX24" s="8">
        <v>10393</v>
      </c>
      <c r="AY24" s="11">
        <f t="shared" si="2"/>
        <v>147.20963172804534</v>
      </c>
      <c r="AZ24" s="8">
        <v>140</v>
      </c>
      <c r="BA24" s="8">
        <v>104</v>
      </c>
      <c r="BB24" s="173">
        <f>BA24/AZ24*100</f>
        <v>74.28571428571429</v>
      </c>
      <c r="BC24" s="8">
        <v>1818</v>
      </c>
      <c r="BD24" s="52">
        <f t="shared" si="5"/>
        <v>174.8076923076923</v>
      </c>
    </row>
    <row r="25" spans="1:56" ht="18" customHeight="1">
      <c r="A25" s="193" t="s">
        <v>13</v>
      </c>
      <c r="B25" s="45">
        <v>25153</v>
      </c>
      <c r="C25" s="8">
        <v>16598</v>
      </c>
      <c r="D25" s="49">
        <f t="shared" si="8"/>
        <v>65.98815250665925</v>
      </c>
      <c r="E25" s="8">
        <v>24781</v>
      </c>
      <c r="F25" s="50">
        <f t="shared" si="0"/>
        <v>14.930112061694182</v>
      </c>
      <c r="G25" s="8">
        <v>1847</v>
      </c>
      <c r="H25" s="8">
        <v>1085</v>
      </c>
      <c r="I25" s="50">
        <f>H25/G25*100</f>
        <v>58.74390904168922</v>
      </c>
      <c r="J25" s="8">
        <v>42315</v>
      </c>
      <c r="K25" s="50">
        <f>J25/H25*10</f>
        <v>390</v>
      </c>
      <c r="L25" s="8">
        <v>2458</v>
      </c>
      <c r="M25" s="8">
        <v>2107</v>
      </c>
      <c r="N25" s="50">
        <f>M25/L25*100</f>
        <v>85.72009764035802</v>
      </c>
      <c r="O25" s="8">
        <v>3183</v>
      </c>
      <c r="P25" s="50">
        <f>O25/M25*10</f>
        <v>15.106786900806835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32</v>
      </c>
      <c r="AV25" s="8"/>
      <c r="AW25" s="50">
        <f>AU25/AT25*100</f>
        <v>61.53846153846154</v>
      </c>
      <c r="AX25" s="8">
        <v>620</v>
      </c>
      <c r="AY25" s="50">
        <f t="shared" si="2"/>
        <v>193.75</v>
      </c>
      <c r="AZ25" s="8">
        <v>5</v>
      </c>
      <c r="BA25" s="8"/>
      <c r="BB25" s="169"/>
      <c r="BC25" s="8"/>
      <c r="BD25" s="10"/>
    </row>
    <row r="26" spans="1:56" ht="18" customHeight="1">
      <c r="A26" s="54" t="s">
        <v>24</v>
      </c>
      <c r="B26" s="191">
        <f>SUM(B6:B25)</f>
        <v>232313</v>
      </c>
      <c r="C26" s="192">
        <f>SUM(C6:C25)</f>
        <v>123669</v>
      </c>
      <c r="D26" s="180">
        <f t="shared" si="8"/>
        <v>53.2337837314313</v>
      </c>
      <c r="E26" s="192">
        <f>SUM(E6:E25)</f>
        <v>159199</v>
      </c>
      <c r="F26" s="56">
        <f t="shared" si="0"/>
        <v>12.87299161471347</v>
      </c>
      <c r="G26" s="192">
        <f>SUM(G23:G25)</f>
        <v>14727</v>
      </c>
      <c r="H26" s="192">
        <f>SUM(H23:H25)</f>
        <v>7486</v>
      </c>
      <c r="I26" s="56">
        <f>H26/G26*100</f>
        <v>50.83180552726285</v>
      </c>
      <c r="J26" s="192">
        <f>SUM(J23:J25)</f>
        <v>256080</v>
      </c>
      <c r="K26" s="56">
        <f>J26/H26*10</f>
        <v>342.078546620358</v>
      </c>
      <c r="L26" s="192">
        <f>SUM(L5:L25)</f>
        <v>4709</v>
      </c>
      <c r="M26" s="192">
        <f>SUM(M5:M25)</f>
        <v>4118</v>
      </c>
      <c r="N26" s="56">
        <f>M26/L26*100</f>
        <v>87.4495646634105</v>
      </c>
      <c r="O26" s="167">
        <f>SUM(O5:O25)</f>
        <v>4488</v>
      </c>
      <c r="P26" s="56">
        <f>O26/M26*10</f>
        <v>10.898494414764448</v>
      </c>
      <c r="Q26" s="192">
        <f>SUM(Q6:Q25)</f>
        <v>12729</v>
      </c>
      <c r="R26" s="192">
        <f>SUM(R5:R25)</f>
        <v>6543</v>
      </c>
      <c r="S26" s="180">
        <f>R26/Q26*100</f>
        <v>51.40230968654254</v>
      </c>
      <c r="T26" s="192">
        <f>SUM(T5:T25)</f>
        <v>4354</v>
      </c>
      <c r="U26" s="180">
        <f>T26/R26*10</f>
        <v>6.654439859391717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10547</v>
      </c>
      <c r="AQ26" s="56">
        <f>AP26/AO26*100</f>
        <v>80.87569971627943</v>
      </c>
      <c r="AR26" s="58">
        <f>SUM(AR6:AR25)</f>
        <v>154675</v>
      </c>
      <c r="AS26" s="56">
        <f>IF(AR26&gt;0,AR26/AP26*10,"")</f>
        <v>146.65307670427612</v>
      </c>
      <c r="AT26" s="192">
        <f>SUM(AT5:AT25)</f>
        <v>1849.8</v>
      </c>
      <c r="AU26" s="192">
        <f>SUM(AU5:AU25)</f>
        <v>1285</v>
      </c>
      <c r="AV26" s="192">
        <f>SUM(AV6:AV25)</f>
        <v>48</v>
      </c>
      <c r="AW26" s="56">
        <f>AU26/AT26*100</f>
        <v>69.46696940209752</v>
      </c>
      <c r="AX26" s="192">
        <f>SUM(AX5:AX25)</f>
        <v>19701</v>
      </c>
      <c r="AY26" s="56">
        <f>AX26/AU26*10</f>
        <v>153.31517509727627</v>
      </c>
      <c r="AZ26" s="192">
        <f>SUM(AZ5:AZ25)</f>
        <v>1282.7</v>
      </c>
      <c r="BA26" s="192">
        <f>SUM(BA5:BA25)</f>
        <v>930</v>
      </c>
      <c r="BB26" s="169">
        <f>BA26/AZ26*100</f>
        <v>72.50331332345833</v>
      </c>
      <c r="BC26" s="192">
        <f>SUM(BC5:BC25)</f>
        <v>19981.4</v>
      </c>
      <c r="BD26" s="59">
        <f>BC26/BA26*10</f>
        <v>214.85376344086023</v>
      </c>
    </row>
    <row r="27" spans="1:56" ht="15" customHeight="1" thickBot="1">
      <c r="A27" s="60" t="s">
        <v>15</v>
      </c>
      <c r="B27" s="12">
        <v>181476</v>
      </c>
      <c r="C27" s="12">
        <v>111913</v>
      </c>
      <c r="D27" s="49">
        <f t="shared" si="8"/>
        <v>61.66820957041151</v>
      </c>
      <c r="E27" s="12">
        <v>138069</v>
      </c>
      <c r="F27" s="50">
        <f t="shared" si="0"/>
        <v>12.33717262516419</v>
      </c>
      <c r="G27" s="12">
        <v>13716</v>
      </c>
      <c r="H27" s="12">
        <v>9005</v>
      </c>
      <c r="I27" s="50">
        <f>H27/G27*100</f>
        <v>65.65325167687372</v>
      </c>
      <c r="J27" s="12">
        <v>254781</v>
      </c>
      <c r="K27" s="50">
        <f>J27/H27*10</f>
        <v>282.9328151027207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5049</v>
      </c>
      <c r="S27" s="184">
        <f>R27/Q27*100</f>
        <v>45.1004912907548</v>
      </c>
      <c r="T27" s="185">
        <v>5067</v>
      </c>
      <c r="U27" s="184">
        <f>T27/R27*10</f>
        <v>10.03565062388592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13603</v>
      </c>
      <c r="AQ27" s="50">
        <f>AP27/AO27*100</f>
        <v>96.58477705197387</v>
      </c>
      <c r="AR27" s="12">
        <v>234023</v>
      </c>
      <c r="AS27" s="50">
        <f>IF(AR27&gt;0,AR27/AP27*10,"")</f>
        <v>172.03778578254799</v>
      </c>
      <c r="AT27" s="12">
        <v>1736</v>
      </c>
      <c r="AU27" s="12">
        <v>1664</v>
      </c>
      <c r="AV27" s="53"/>
      <c r="AW27" s="50">
        <f>AU27/AT27*100</f>
        <v>95.85253456221197</v>
      </c>
      <c r="AX27" s="61">
        <v>27421</v>
      </c>
      <c r="AY27" s="50">
        <f>AX27/AU27*10</f>
        <v>164.78966346153845</v>
      </c>
      <c r="AZ27" s="12">
        <v>1195</v>
      </c>
      <c r="BA27" s="12">
        <v>938</v>
      </c>
      <c r="BB27" s="173">
        <f>BA27/AZ27*100</f>
        <v>78.49372384937239</v>
      </c>
      <c r="BC27" s="12">
        <v>14923</v>
      </c>
      <c r="BD27" s="174">
        <f>BC27/BA27*10</f>
        <v>159.09381663113007</v>
      </c>
    </row>
  </sheetData>
  <sheetProtection/>
  <mergeCells count="19">
    <mergeCell ref="AA3:AE3"/>
    <mergeCell ref="AF3:AJ3"/>
    <mergeCell ref="AK3:AN3"/>
    <mergeCell ref="B1:P1"/>
    <mergeCell ref="N2:P2"/>
    <mergeCell ref="L3:P3"/>
    <mergeCell ref="Q3:U3"/>
    <mergeCell ref="S2:U2"/>
    <mergeCell ref="X2:Z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5" sqref="A15:IV15"/>
    </sheetView>
  </sheetViews>
  <sheetFormatPr defaultColWidth="9.00390625" defaultRowHeight="12.75"/>
  <cols>
    <col min="1" max="1" width="20.375" style="0" customWidth="1"/>
    <col min="2" max="2" width="8.75390625" style="0" customWidth="1"/>
    <col min="3" max="3" width="8.875" style="0" customWidth="1"/>
    <col min="4" max="4" width="7.125" style="0" customWidth="1"/>
    <col min="5" max="5" width="8.875" style="0" customWidth="1"/>
    <col min="6" max="6" width="9.00390625" style="0" customWidth="1"/>
    <col min="7" max="7" width="7.00390625" style="0" customWidth="1"/>
    <col min="8" max="8" width="8.375" style="0" customWidth="1"/>
    <col min="9" max="9" width="8.25390625" style="0" customWidth="1"/>
    <col min="10" max="10" width="6.875" style="0" customWidth="1"/>
    <col min="11" max="11" width="8.125" style="0" customWidth="1"/>
    <col min="12" max="12" width="7.25390625" style="0" customWidth="1"/>
    <col min="13" max="13" width="6.625" style="0" customWidth="1"/>
    <col min="14" max="14" width="8.625" style="0" customWidth="1"/>
    <col min="15" max="15" width="8.375" style="0" customWidth="1"/>
    <col min="16" max="16" width="6.75390625" style="0" customWidth="1"/>
  </cols>
  <sheetData>
    <row r="1" spans="1:16" ht="15.75">
      <c r="A1" s="380" t="s">
        <v>150</v>
      </c>
      <c r="B1" s="380"/>
      <c r="C1" s="380"/>
      <c r="D1" s="380"/>
      <c r="E1" s="380"/>
      <c r="F1" s="380"/>
      <c r="G1" s="380"/>
      <c r="H1" s="380"/>
      <c r="I1" s="380"/>
      <c r="J1" s="380"/>
      <c r="K1" s="313"/>
      <c r="L1" s="313"/>
      <c r="M1" s="313"/>
      <c r="N1" s="381">
        <v>42655</v>
      </c>
      <c r="O1" s="378"/>
      <c r="P1" s="378"/>
    </row>
    <row r="2" spans="1:16" ht="16.5" thickBot="1">
      <c r="A2" s="314"/>
      <c r="B2" s="314"/>
      <c r="C2" s="314"/>
      <c r="D2" s="314"/>
      <c r="E2" s="315"/>
      <c r="F2" s="314"/>
      <c r="G2" s="314"/>
      <c r="H2" s="314"/>
      <c r="I2" s="314"/>
      <c r="J2" s="314"/>
      <c r="K2" s="314"/>
      <c r="L2" s="314"/>
      <c r="M2" s="314"/>
      <c r="N2" s="316"/>
      <c r="O2" s="316"/>
      <c r="P2" s="316"/>
    </row>
    <row r="3" spans="1:16" ht="15.75">
      <c r="A3" s="379" t="s">
        <v>17</v>
      </c>
      <c r="B3" s="412" t="s">
        <v>151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152</v>
      </c>
      <c r="L3" s="422"/>
      <c r="M3" s="423"/>
      <c r="N3" s="418" t="s">
        <v>27</v>
      </c>
      <c r="O3" s="419"/>
      <c r="P3" s="420"/>
    </row>
    <row r="4" spans="1:16" ht="65.25" thickBot="1">
      <c r="A4" s="411"/>
      <c r="B4" s="317" t="s">
        <v>153</v>
      </c>
      <c r="C4" s="318" t="s">
        <v>154</v>
      </c>
      <c r="D4" s="319" t="s">
        <v>14</v>
      </c>
      <c r="E4" s="320" t="s">
        <v>153</v>
      </c>
      <c r="F4" s="318" t="s">
        <v>154</v>
      </c>
      <c r="G4" s="321" t="s">
        <v>14</v>
      </c>
      <c r="H4" s="317" t="s">
        <v>153</v>
      </c>
      <c r="I4" s="318" t="s">
        <v>154</v>
      </c>
      <c r="J4" s="319" t="s">
        <v>14</v>
      </c>
      <c r="K4" s="317" t="s">
        <v>153</v>
      </c>
      <c r="L4" s="318" t="s">
        <v>154</v>
      </c>
      <c r="M4" s="319" t="s">
        <v>14</v>
      </c>
      <c r="N4" s="317" t="s">
        <v>153</v>
      </c>
      <c r="O4" s="318" t="s">
        <v>154</v>
      </c>
      <c r="P4" s="319" t="s">
        <v>14</v>
      </c>
    </row>
    <row r="5" spans="1:16" ht="19.5" customHeight="1">
      <c r="A5" s="322" t="s">
        <v>0</v>
      </c>
      <c r="B5" s="323"/>
      <c r="C5" s="324"/>
      <c r="D5" s="325"/>
      <c r="E5" s="326"/>
      <c r="F5" s="327"/>
      <c r="G5" s="328"/>
      <c r="H5" s="329"/>
      <c r="I5" s="330"/>
      <c r="J5" s="331"/>
      <c r="K5" s="332"/>
      <c r="L5" s="333"/>
      <c r="M5" s="334"/>
      <c r="N5" s="335"/>
      <c r="O5" s="336"/>
      <c r="P5" s="337"/>
    </row>
    <row r="6" spans="1:16" ht="19.5" customHeight="1">
      <c r="A6" s="338" t="s">
        <v>142</v>
      </c>
      <c r="B6" s="339">
        <f aca="true" t="shared" si="0" ref="B6:B25">E6+H6+K6</f>
        <v>3940</v>
      </c>
      <c r="C6" s="339">
        <f>SUM(F6+I6+L6)</f>
        <v>2166</v>
      </c>
      <c r="D6" s="340">
        <f>C6/B6*100</f>
        <v>54.9746192893401</v>
      </c>
      <c r="E6" s="341">
        <v>3720</v>
      </c>
      <c r="F6" s="342">
        <v>2026</v>
      </c>
      <c r="G6" s="343">
        <f>F6/E6*100</f>
        <v>54.462365591397855</v>
      </c>
      <c r="H6" s="344">
        <v>220</v>
      </c>
      <c r="I6" s="345">
        <v>140</v>
      </c>
      <c r="J6" s="343">
        <f aca="true" t="shared" si="1" ref="J6:J20">I6/H6*100</f>
        <v>63.63636363636363</v>
      </c>
      <c r="K6" s="332"/>
      <c r="L6" s="346"/>
      <c r="M6" s="347"/>
      <c r="N6" s="348"/>
      <c r="O6" s="345"/>
      <c r="P6" s="349"/>
    </row>
    <row r="7" spans="1:16" ht="20.25" customHeight="1">
      <c r="A7" s="338" t="s">
        <v>143</v>
      </c>
      <c r="B7" s="339">
        <f t="shared" si="0"/>
        <v>10453</v>
      </c>
      <c r="C7" s="339">
        <f>SUM(F7+I7+L7)</f>
        <v>10466</v>
      </c>
      <c r="D7" s="340">
        <f>C7/B7*100</f>
        <v>100.12436621065723</v>
      </c>
      <c r="E7" s="344">
        <v>8803</v>
      </c>
      <c r="F7" s="350">
        <v>8712</v>
      </c>
      <c r="G7" s="343">
        <f>F7/E7*100</f>
        <v>98.96626150176077</v>
      </c>
      <c r="H7" s="344">
        <v>1650</v>
      </c>
      <c r="I7" s="345">
        <v>1754</v>
      </c>
      <c r="J7" s="343">
        <f t="shared" si="1"/>
        <v>106.3030303030303</v>
      </c>
      <c r="K7" s="332"/>
      <c r="L7" s="346"/>
      <c r="M7" s="351"/>
      <c r="N7" s="352">
        <v>231</v>
      </c>
      <c r="O7" s="353">
        <v>231</v>
      </c>
      <c r="P7" s="343">
        <f>O7/N7*100</f>
        <v>100</v>
      </c>
    </row>
    <row r="8" spans="1:16" ht="18" customHeight="1">
      <c r="A8" s="338" t="s">
        <v>1</v>
      </c>
      <c r="B8" s="339">
        <f t="shared" si="0"/>
        <v>2865</v>
      </c>
      <c r="C8" s="339">
        <f>SUM(F8+I8+L8)</f>
        <v>2587</v>
      </c>
      <c r="D8" s="340">
        <f>C8/B8*100</f>
        <v>90.29668411867364</v>
      </c>
      <c r="E8" s="344">
        <v>2325</v>
      </c>
      <c r="F8" s="350">
        <v>2122</v>
      </c>
      <c r="G8" s="343">
        <f>F8/E8*100</f>
        <v>91.26881720430107</v>
      </c>
      <c r="H8" s="344">
        <v>490</v>
      </c>
      <c r="I8" s="345">
        <v>415</v>
      </c>
      <c r="J8" s="343">
        <f t="shared" si="1"/>
        <v>84.6938775510204</v>
      </c>
      <c r="K8" s="354">
        <v>50</v>
      </c>
      <c r="L8" s="355">
        <v>50</v>
      </c>
      <c r="M8" s="343">
        <f>L8/K8*100</f>
        <v>100</v>
      </c>
      <c r="N8" s="352">
        <v>200</v>
      </c>
      <c r="O8" s="353">
        <v>210</v>
      </c>
      <c r="P8" s="343">
        <f>O8/N8*100</f>
        <v>105</v>
      </c>
    </row>
    <row r="9" spans="1:16" ht="21" customHeight="1">
      <c r="A9" s="338" t="s">
        <v>2</v>
      </c>
      <c r="B9" s="339">
        <f t="shared" si="0"/>
        <v>12500</v>
      </c>
      <c r="C9" s="339">
        <f aca="true" t="shared" si="2" ref="C9:C25">SUM(F9+I9+L9)</f>
        <v>12441</v>
      </c>
      <c r="D9" s="340">
        <f aca="true" t="shared" si="3" ref="D9:D27">C9/B9*100</f>
        <v>99.528</v>
      </c>
      <c r="E9" s="344">
        <v>11070</v>
      </c>
      <c r="F9" s="350">
        <v>11137</v>
      </c>
      <c r="G9" s="343">
        <f aca="true" t="shared" si="4" ref="G9:G15">F9/E9*100</f>
        <v>100.60523938572719</v>
      </c>
      <c r="H9" s="344">
        <v>1430</v>
      </c>
      <c r="I9" s="345">
        <v>1304</v>
      </c>
      <c r="J9" s="343">
        <f t="shared" si="1"/>
        <v>91.18881118881119</v>
      </c>
      <c r="K9" s="354"/>
      <c r="L9" s="355"/>
      <c r="M9" s="343"/>
      <c r="N9" s="352">
        <v>2000</v>
      </c>
      <c r="O9" s="353">
        <v>960</v>
      </c>
      <c r="P9" s="343">
        <f>O9/N9*100</f>
        <v>48</v>
      </c>
    </row>
    <row r="10" spans="1:16" ht="20.25" customHeight="1">
      <c r="A10" s="338" t="s">
        <v>155</v>
      </c>
      <c r="B10" s="339">
        <f t="shared" si="0"/>
        <v>13994</v>
      </c>
      <c r="C10" s="339">
        <f t="shared" si="2"/>
        <v>14001</v>
      </c>
      <c r="D10" s="340">
        <f t="shared" si="3"/>
        <v>100.05002143775903</v>
      </c>
      <c r="E10" s="344">
        <v>12644</v>
      </c>
      <c r="F10" s="350">
        <v>12491</v>
      </c>
      <c r="G10" s="343">
        <f t="shared" si="4"/>
        <v>98.78993989243911</v>
      </c>
      <c r="H10" s="344">
        <v>1350</v>
      </c>
      <c r="I10" s="345">
        <v>1510</v>
      </c>
      <c r="J10" s="343">
        <f t="shared" si="1"/>
        <v>111.85185185185185</v>
      </c>
      <c r="K10" s="354"/>
      <c r="L10" s="355"/>
      <c r="M10" s="343"/>
      <c r="N10" s="352"/>
      <c r="O10" s="353"/>
      <c r="P10" s="343"/>
    </row>
    <row r="11" spans="1:16" ht="18.75" customHeight="1">
      <c r="A11" s="338" t="s">
        <v>3</v>
      </c>
      <c r="B11" s="339">
        <f t="shared" si="0"/>
        <v>20138</v>
      </c>
      <c r="C11" s="339">
        <f t="shared" si="2"/>
        <v>27194</v>
      </c>
      <c r="D11" s="340">
        <f t="shared" si="3"/>
        <v>135.03823617042409</v>
      </c>
      <c r="E11" s="344">
        <v>18872</v>
      </c>
      <c r="F11" s="350">
        <v>25945</v>
      </c>
      <c r="G11" s="343">
        <f t="shared" si="4"/>
        <v>137.4788045782111</v>
      </c>
      <c r="H11" s="344">
        <v>1266</v>
      </c>
      <c r="I11" s="345">
        <v>1249</v>
      </c>
      <c r="J11" s="343">
        <f t="shared" si="1"/>
        <v>98.65718799368088</v>
      </c>
      <c r="K11" s="354"/>
      <c r="L11" s="355"/>
      <c r="M11" s="343"/>
      <c r="N11" s="352"/>
      <c r="O11" s="353"/>
      <c r="P11" s="343"/>
    </row>
    <row r="12" spans="1:16" ht="18.75" customHeight="1">
      <c r="A12" s="338" t="s">
        <v>4</v>
      </c>
      <c r="B12" s="339">
        <f t="shared" si="0"/>
        <v>37299</v>
      </c>
      <c r="C12" s="339">
        <f t="shared" si="2"/>
        <v>34017</v>
      </c>
      <c r="D12" s="340">
        <f t="shared" si="3"/>
        <v>91.20083648355184</v>
      </c>
      <c r="E12" s="344">
        <v>28146</v>
      </c>
      <c r="F12" s="350">
        <v>28594</v>
      </c>
      <c r="G12" s="343">
        <f t="shared" si="4"/>
        <v>101.59170041924253</v>
      </c>
      <c r="H12" s="344">
        <v>9153</v>
      </c>
      <c r="I12" s="345">
        <v>5423</v>
      </c>
      <c r="J12" s="343">
        <f t="shared" si="1"/>
        <v>59.24833387960231</v>
      </c>
      <c r="K12" s="354"/>
      <c r="L12" s="355"/>
      <c r="M12" s="343"/>
      <c r="N12" s="352">
        <v>300</v>
      </c>
      <c r="O12" s="353">
        <v>329</v>
      </c>
      <c r="P12" s="343">
        <f>O12/N12*100</f>
        <v>109.66666666666667</v>
      </c>
    </row>
    <row r="13" spans="1:16" ht="18.75" customHeight="1">
      <c r="A13" s="338" t="s">
        <v>5</v>
      </c>
      <c r="B13" s="339">
        <f t="shared" si="0"/>
        <v>14460</v>
      </c>
      <c r="C13" s="339">
        <f t="shared" si="2"/>
        <v>13064</v>
      </c>
      <c r="D13" s="340">
        <f t="shared" si="3"/>
        <v>90.34578146611342</v>
      </c>
      <c r="E13" s="344">
        <v>13460</v>
      </c>
      <c r="F13" s="350">
        <v>12254</v>
      </c>
      <c r="G13" s="343">
        <f t="shared" si="4"/>
        <v>91.04011887072808</v>
      </c>
      <c r="H13" s="344">
        <v>1000</v>
      </c>
      <c r="I13" s="345">
        <v>810</v>
      </c>
      <c r="J13" s="343">
        <f t="shared" si="1"/>
        <v>81</v>
      </c>
      <c r="K13" s="354"/>
      <c r="L13" s="355"/>
      <c r="M13" s="343"/>
      <c r="N13" s="352">
        <v>820</v>
      </c>
      <c r="O13" s="353">
        <v>420</v>
      </c>
      <c r="P13" s="343">
        <f>O13/N13*100</f>
        <v>51.21951219512195</v>
      </c>
    </row>
    <row r="14" spans="1:16" ht="19.5" customHeight="1">
      <c r="A14" s="338" t="s">
        <v>6</v>
      </c>
      <c r="B14" s="339">
        <f t="shared" si="0"/>
        <v>13201</v>
      </c>
      <c r="C14" s="339">
        <f t="shared" si="2"/>
        <v>11654</v>
      </c>
      <c r="D14" s="340">
        <f t="shared" si="3"/>
        <v>88.28119081887735</v>
      </c>
      <c r="E14" s="344">
        <v>12236</v>
      </c>
      <c r="F14" s="350">
        <v>10651</v>
      </c>
      <c r="G14" s="343">
        <f t="shared" si="4"/>
        <v>87.04642039882314</v>
      </c>
      <c r="H14" s="344">
        <v>965</v>
      </c>
      <c r="I14" s="345">
        <v>1003</v>
      </c>
      <c r="J14" s="343">
        <f t="shared" si="1"/>
        <v>103.93782383419689</v>
      </c>
      <c r="K14" s="354"/>
      <c r="L14" s="355"/>
      <c r="M14" s="343"/>
      <c r="N14" s="352"/>
      <c r="O14" s="353"/>
      <c r="P14" s="349"/>
    </row>
    <row r="15" spans="1:16" ht="17.25" customHeight="1">
      <c r="A15" s="338" t="s">
        <v>7</v>
      </c>
      <c r="B15" s="339">
        <f t="shared" si="0"/>
        <v>10651</v>
      </c>
      <c r="C15" s="339">
        <f>SUM(F15+I15+L15)</f>
        <v>10955</v>
      </c>
      <c r="D15" s="340">
        <f t="shared" si="3"/>
        <v>102.85419209463899</v>
      </c>
      <c r="E15" s="344">
        <v>10302</v>
      </c>
      <c r="F15" s="350">
        <v>10676</v>
      </c>
      <c r="G15" s="343">
        <f t="shared" si="4"/>
        <v>103.63036303630363</v>
      </c>
      <c r="H15" s="344">
        <v>349</v>
      </c>
      <c r="I15" s="345">
        <v>279</v>
      </c>
      <c r="J15" s="343">
        <f t="shared" si="1"/>
        <v>79.94269340974212</v>
      </c>
      <c r="K15" s="354"/>
      <c r="L15" s="355"/>
      <c r="M15" s="343"/>
      <c r="N15" s="352">
        <v>624</v>
      </c>
      <c r="O15" s="353">
        <v>116</v>
      </c>
      <c r="P15" s="343">
        <f>O15/N15*100</f>
        <v>18.58974358974359</v>
      </c>
    </row>
    <row r="16" spans="1:16" ht="17.25" customHeight="1">
      <c r="A16" s="338" t="s">
        <v>8</v>
      </c>
      <c r="B16" s="339">
        <f t="shared" si="0"/>
        <v>6015</v>
      </c>
      <c r="C16" s="339">
        <f t="shared" si="2"/>
        <v>6065</v>
      </c>
      <c r="D16" s="340">
        <f t="shared" si="3"/>
        <v>100.83125519534497</v>
      </c>
      <c r="E16" s="344">
        <v>5615</v>
      </c>
      <c r="F16" s="350">
        <v>5615</v>
      </c>
      <c r="G16" s="343">
        <f>F16/E16*100</f>
        <v>100</v>
      </c>
      <c r="H16" s="344">
        <v>400</v>
      </c>
      <c r="I16" s="345">
        <v>450</v>
      </c>
      <c r="J16" s="343">
        <f t="shared" si="1"/>
        <v>112.5</v>
      </c>
      <c r="K16" s="354"/>
      <c r="L16" s="355"/>
      <c r="M16" s="343"/>
      <c r="N16" s="352">
        <v>1280</v>
      </c>
      <c r="O16" s="353">
        <v>1280</v>
      </c>
      <c r="P16" s="343">
        <f>O16/N16*100</f>
        <v>100</v>
      </c>
    </row>
    <row r="17" spans="1:16" ht="18" customHeight="1">
      <c r="A17" s="338" t="s">
        <v>144</v>
      </c>
      <c r="B17" s="339">
        <f t="shared" si="0"/>
        <v>11710</v>
      </c>
      <c r="C17" s="339">
        <f t="shared" si="2"/>
        <v>13754</v>
      </c>
      <c r="D17" s="340">
        <f t="shared" si="3"/>
        <v>117.45516652433817</v>
      </c>
      <c r="E17" s="344">
        <v>10462</v>
      </c>
      <c r="F17" s="350">
        <v>13230</v>
      </c>
      <c r="G17" s="343">
        <f>F17/E17*100</f>
        <v>126.45765627987001</v>
      </c>
      <c r="H17" s="344">
        <v>1198</v>
      </c>
      <c r="I17" s="345">
        <v>293</v>
      </c>
      <c r="J17" s="343">
        <f t="shared" si="1"/>
        <v>24.457429048414024</v>
      </c>
      <c r="K17" s="354">
        <v>50</v>
      </c>
      <c r="L17" s="355">
        <v>231</v>
      </c>
      <c r="M17" s="343">
        <f>L17/K17*100</f>
        <v>462</v>
      </c>
      <c r="N17" s="352">
        <v>1300</v>
      </c>
      <c r="O17" s="353">
        <v>2080</v>
      </c>
      <c r="P17" s="343">
        <f>O17/N17*100</f>
        <v>160</v>
      </c>
    </row>
    <row r="18" spans="1:16" ht="18.75" customHeight="1">
      <c r="A18" s="338" t="s">
        <v>9</v>
      </c>
      <c r="B18" s="339">
        <f t="shared" si="0"/>
        <v>6500</v>
      </c>
      <c r="C18" s="339">
        <f t="shared" si="2"/>
        <v>6373</v>
      </c>
      <c r="D18" s="340">
        <f t="shared" si="3"/>
        <v>98.04615384615386</v>
      </c>
      <c r="E18" s="344">
        <v>6250</v>
      </c>
      <c r="F18" s="350">
        <v>6150</v>
      </c>
      <c r="G18" s="343">
        <f>F18/E18*100</f>
        <v>98.4</v>
      </c>
      <c r="H18" s="344">
        <v>220</v>
      </c>
      <c r="I18" s="345">
        <v>190</v>
      </c>
      <c r="J18" s="343">
        <f t="shared" si="1"/>
        <v>86.36363636363636</v>
      </c>
      <c r="K18" s="354">
        <v>30</v>
      </c>
      <c r="L18" s="355">
        <v>33</v>
      </c>
      <c r="M18" s="343">
        <f>L18/K18*100</f>
        <v>110.00000000000001</v>
      </c>
      <c r="N18" s="352"/>
      <c r="O18" s="353"/>
      <c r="P18" s="343"/>
    </row>
    <row r="19" spans="1:16" ht="19.5" customHeight="1">
      <c r="A19" s="338" t="s">
        <v>10</v>
      </c>
      <c r="B19" s="339">
        <f t="shared" si="0"/>
        <v>7730</v>
      </c>
      <c r="C19" s="339">
        <f t="shared" si="2"/>
        <v>7291</v>
      </c>
      <c r="D19" s="340">
        <f t="shared" si="3"/>
        <v>94.32082794307891</v>
      </c>
      <c r="E19" s="344">
        <v>5010</v>
      </c>
      <c r="F19" s="350">
        <v>5553</v>
      </c>
      <c r="G19" s="343">
        <f>F19/E19*100</f>
        <v>110.83832335329342</v>
      </c>
      <c r="H19" s="344">
        <v>2420</v>
      </c>
      <c r="I19" s="345">
        <v>1341</v>
      </c>
      <c r="J19" s="343">
        <f t="shared" si="1"/>
        <v>55.41322314049587</v>
      </c>
      <c r="K19" s="354">
        <v>300</v>
      </c>
      <c r="L19" s="355">
        <v>397</v>
      </c>
      <c r="M19" s="343">
        <f>L19/K19*100</f>
        <v>132.33333333333331</v>
      </c>
      <c r="N19" s="352">
        <v>800</v>
      </c>
      <c r="O19" s="353">
        <v>1140</v>
      </c>
      <c r="P19" s="343">
        <f>O19/N19*100</f>
        <v>142.5</v>
      </c>
    </row>
    <row r="20" spans="1:16" ht="18.75" customHeight="1">
      <c r="A20" s="338" t="s">
        <v>145</v>
      </c>
      <c r="B20" s="339">
        <f t="shared" si="0"/>
        <v>16113</v>
      </c>
      <c r="C20" s="339">
        <f t="shared" si="2"/>
        <v>16873</v>
      </c>
      <c r="D20" s="340">
        <f t="shared" si="3"/>
        <v>104.71668838825794</v>
      </c>
      <c r="E20" s="344">
        <v>15013</v>
      </c>
      <c r="F20" s="350">
        <v>11443</v>
      </c>
      <c r="G20" s="343">
        <f>F20/E20*100</f>
        <v>76.22060880570173</v>
      </c>
      <c r="H20" s="344">
        <v>1100</v>
      </c>
      <c r="I20" s="345">
        <v>5430</v>
      </c>
      <c r="J20" s="343">
        <f t="shared" si="1"/>
        <v>493.6363636363636</v>
      </c>
      <c r="K20" s="354"/>
      <c r="L20" s="346"/>
      <c r="M20" s="343"/>
      <c r="N20" s="352"/>
      <c r="O20" s="353"/>
      <c r="P20" s="343"/>
    </row>
    <row r="21" spans="1:16" ht="18" customHeight="1">
      <c r="A21" s="338" t="s">
        <v>146</v>
      </c>
      <c r="B21" s="339">
        <f t="shared" si="0"/>
        <v>13880</v>
      </c>
      <c r="C21" s="339">
        <f t="shared" si="2"/>
        <v>11855</v>
      </c>
      <c r="D21" s="340">
        <f t="shared" si="3"/>
        <v>85.41066282420749</v>
      </c>
      <c r="E21" s="344">
        <v>13880</v>
      </c>
      <c r="F21" s="350">
        <v>11855</v>
      </c>
      <c r="G21" s="343">
        <f aca="true" t="shared" si="5" ref="G21:G27">F21/E21*100</f>
        <v>85.41066282420749</v>
      </c>
      <c r="H21" s="344"/>
      <c r="I21" s="345"/>
      <c r="J21" s="343"/>
      <c r="K21" s="354"/>
      <c r="L21" s="346"/>
      <c r="M21" s="343"/>
      <c r="N21" s="352"/>
      <c r="O21" s="353"/>
      <c r="P21" s="343"/>
    </row>
    <row r="22" spans="1:16" ht="18.75" customHeight="1">
      <c r="A22" s="338" t="s">
        <v>11</v>
      </c>
      <c r="B22" s="339">
        <f t="shared" si="0"/>
        <v>9000</v>
      </c>
      <c r="C22" s="339">
        <f t="shared" si="2"/>
        <v>7430</v>
      </c>
      <c r="D22" s="340">
        <f t="shared" si="3"/>
        <v>82.55555555555556</v>
      </c>
      <c r="E22" s="344">
        <v>8100</v>
      </c>
      <c r="F22" s="350">
        <v>6588</v>
      </c>
      <c r="G22" s="343">
        <f t="shared" si="5"/>
        <v>81.33333333333333</v>
      </c>
      <c r="H22" s="344">
        <v>900</v>
      </c>
      <c r="I22" s="345">
        <v>842</v>
      </c>
      <c r="J22" s="343">
        <f aca="true" t="shared" si="6" ref="J22:J27">I22/H22*100</f>
        <v>93.55555555555556</v>
      </c>
      <c r="K22" s="354"/>
      <c r="L22" s="346"/>
      <c r="M22" s="343"/>
      <c r="N22" s="254"/>
      <c r="O22" s="345"/>
      <c r="P22" s="343"/>
    </row>
    <row r="23" spans="1:16" ht="17.25" customHeight="1">
      <c r="A23" s="338" t="s">
        <v>12</v>
      </c>
      <c r="B23" s="339">
        <f t="shared" si="0"/>
        <v>16000</v>
      </c>
      <c r="C23" s="339">
        <f t="shared" si="2"/>
        <v>19305</v>
      </c>
      <c r="D23" s="340">
        <f t="shared" si="3"/>
        <v>120.65625</v>
      </c>
      <c r="E23" s="344">
        <v>15250</v>
      </c>
      <c r="F23" s="350">
        <v>18240</v>
      </c>
      <c r="G23" s="343">
        <f t="shared" si="5"/>
        <v>119.60655737704917</v>
      </c>
      <c r="H23" s="344">
        <v>750</v>
      </c>
      <c r="I23" s="345">
        <v>1065</v>
      </c>
      <c r="J23" s="343">
        <f t="shared" si="6"/>
        <v>142</v>
      </c>
      <c r="K23" s="354"/>
      <c r="L23" s="346"/>
      <c r="M23" s="343"/>
      <c r="N23" s="254"/>
      <c r="O23" s="345"/>
      <c r="P23" s="343"/>
    </row>
    <row r="24" spans="1:16" ht="17.25" customHeight="1">
      <c r="A24" s="338" t="s">
        <v>147</v>
      </c>
      <c r="B24" s="339">
        <f t="shared" si="0"/>
        <v>16446</v>
      </c>
      <c r="C24" s="339">
        <f t="shared" si="2"/>
        <v>17584</v>
      </c>
      <c r="D24" s="340">
        <f t="shared" si="3"/>
        <v>106.91961571202724</v>
      </c>
      <c r="E24" s="344">
        <v>16046</v>
      </c>
      <c r="F24" s="350">
        <v>17525</v>
      </c>
      <c r="G24" s="343">
        <f t="shared" si="5"/>
        <v>109.21725040508538</v>
      </c>
      <c r="H24" s="344">
        <v>400</v>
      </c>
      <c r="I24" s="345">
        <v>59</v>
      </c>
      <c r="J24" s="343">
        <f t="shared" si="6"/>
        <v>14.75</v>
      </c>
      <c r="K24" s="354"/>
      <c r="L24" s="346"/>
      <c r="M24" s="343"/>
      <c r="N24" s="254"/>
      <c r="O24" s="345"/>
      <c r="P24" s="343"/>
    </row>
    <row r="25" spans="1:16" ht="18" customHeight="1">
      <c r="A25" s="356" t="s">
        <v>13</v>
      </c>
      <c r="B25" s="357">
        <f t="shared" si="0"/>
        <v>24965</v>
      </c>
      <c r="C25" s="357">
        <f t="shared" si="2"/>
        <v>21277</v>
      </c>
      <c r="D25" s="358">
        <f t="shared" si="3"/>
        <v>85.22731824554376</v>
      </c>
      <c r="E25" s="359">
        <v>23045</v>
      </c>
      <c r="F25" s="360">
        <v>19605</v>
      </c>
      <c r="G25" s="361">
        <f t="shared" si="5"/>
        <v>85.07268387936647</v>
      </c>
      <c r="H25" s="359">
        <v>1520</v>
      </c>
      <c r="I25" s="362">
        <v>1672</v>
      </c>
      <c r="J25" s="361">
        <f t="shared" si="6"/>
        <v>110.00000000000001</v>
      </c>
      <c r="K25" s="363">
        <v>400</v>
      </c>
      <c r="L25" s="364"/>
      <c r="M25" s="361"/>
      <c r="N25" s="365">
        <v>300</v>
      </c>
      <c r="O25" s="362">
        <v>313</v>
      </c>
      <c r="P25" s="343">
        <f>O25/N25*100</f>
        <v>104.33333333333333</v>
      </c>
    </row>
    <row r="26" spans="1:16" ht="15.75">
      <c r="A26" s="366" t="s">
        <v>110</v>
      </c>
      <c r="B26" s="367">
        <f>SUM(E26,H26,K26)</f>
        <v>267860</v>
      </c>
      <c r="C26" s="367">
        <f>SUM(C6:C25)</f>
        <v>266352</v>
      </c>
      <c r="D26" s="368">
        <f t="shared" si="3"/>
        <v>99.43701933846039</v>
      </c>
      <c r="E26" s="369">
        <f>SUM(E5:E25)</f>
        <v>240249</v>
      </c>
      <c r="F26" s="370">
        <f>SUM(F6:F25)</f>
        <v>240412</v>
      </c>
      <c r="G26" s="371">
        <f t="shared" si="5"/>
        <v>100.06784627615515</v>
      </c>
      <c r="H26" s="370">
        <f>SUM(H5:H25)</f>
        <v>26781</v>
      </c>
      <c r="I26" s="370">
        <f>SUM(I6:I25)</f>
        <v>25229</v>
      </c>
      <c r="J26" s="371">
        <f t="shared" si="6"/>
        <v>94.20484671968933</v>
      </c>
      <c r="K26" s="369">
        <f>SUM(K5:K25)</f>
        <v>830</v>
      </c>
      <c r="L26" s="370">
        <f>SUM(L6:L25)</f>
        <v>711</v>
      </c>
      <c r="M26" s="371">
        <f>L26/K26*100</f>
        <v>85.66265060240964</v>
      </c>
      <c r="N26" s="372">
        <f>SUM(N5:N25)</f>
        <v>7855</v>
      </c>
      <c r="O26" s="370">
        <f>SUM(O6:O25)</f>
        <v>7079</v>
      </c>
      <c r="P26" s="371">
        <f>O26/N26*100</f>
        <v>90.1209420751114</v>
      </c>
    </row>
    <row r="27" spans="1:16" ht="15.75">
      <c r="A27" s="373" t="s">
        <v>15</v>
      </c>
      <c r="B27" s="374">
        <f>SUM(E27+H27+K27)</f>
        <v>266374</v>
      </c>
      <c r="C27" s="374">
        <v>266146</v>
      </c>
      <c r="D27" s="375">
        <f t="shared" si="3"/>
        <v>99.91440606065156</v>
      </c>
      <c r="E27" s="376">
        <v>234593</v>
      </c>
      <c r="F27" s="376">
        <v>234365</v>
      </c>
      <c r="G27" s="377">
        <f t="shared" si="5"/>
        <v>99.90281039928728</v>
      </c>
      <c r="H27" s="376">
        <v>30609</v>
      </c>
      <c r="I27" s="376">
        <v>30609</v>
      </c>
      <c r="J27" s="377">
        <f t="shared" si="6"/>
        <v>100</v>
      </c>
      <c r="K27" s="346">
        <v>1172</v>
      </c>
      <c r="L27" s="355">
        <v>1172</v>
      </c>
      <c r="M27" s="377">
        <f>L27/K27*100</f>
        <v>100</v>
      </c>
      <c r="N27" s="376">
        <v>12595</v>
      </c>
      <c r="O27" s="376">
        <v>12418</v>
      </c>
      <c r="P27" s="377">
        <f>O27/N27*100</f>
        <v>98.59468042874157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6" sqref="L26"/>
    </sheetView>
  </sheetViews>
  <sheetFormatPr defaultColWidth="9.00390625" defaultRowHeight="12.75"/>
  <cols>
    <col min="1" max="1" width="23.125" style="0" customWidth="1"/>
    <col min="2" max="2" width="3.00390625" style="0" hidden="1" customWidth="1"/>
    <col min="3" max="9" width="9.125" style="0" hidden="1" customWidth="1"/>
    <col min="10" max="10" width="22.25390625" style="0" customWidth="1"/>
    <col min="11" max="11" width="21.375" style="0" customWidth="1"/>
    <col min="12" max="12" width="19.75390625" style="0" customWidth="1"/>
  </cols>
  <sheetData>
    <row r="1" spans="1:11" ht="18.75">
      <c r="A1" s="194"/>
      <c r="B1" s="424" t="s">
        <v>99</v>
      </c>
      <c r="C1" s="425"/>
      <c r="D1" s="425"/>
      <c r="E1" s="425"/>
      <c r="F1" s="425"/>
      <c r="G1" s="425"/>
      <c r="H1" s="425"/>
      <c r="I1" s="426"/>
      <c r="J1" s="426"/>
      <c r="K1" s="426"/>
    </row>
    <row r="2" spans="1:12" ht="19.5" thickBot="1">
      <c r="A2" s="1"/>
      <c r="B2" s="427"/>
      <c r="C2" s="427"/>
      <c r="D2" s="427"/>
      <c r="E2" s="427"/>
      <c r="F2" s="427"/>
      <c r="G2" s="427"/>
      <c r="H2" s="427"/>
      <c r="I2" s="428"/>
      <c r="J2" s="428"/>
      <c r="K2" s="428"/>
      <c r="L2" s="195">
        <v>42655</v>
      </c>
    </row>
    <row r="3" spans="1:12" ht="16.5">
      <c r="A3" s="429" t="s">
        <v>100</v>
      </c>
      <c r="B3" s="431" t="s">
        <v>101</v>
      </c>
      <c r="C3" s="432"/>
      <c r="D3" s="432"/>
      <c r="E3" s="432"/>
      <c r="F3" s="432"/>
      <c r="G3" s="432"/>
      <c r="H3" s="432"/>
      <c r="I3" s="433"/>
      <c r="J3" s="434" t="s">
        <v>102</v>
      </c>
      <c r="K3" s="435"/>
      <c r="L3" s="436"/>
    </row>
    <row r="4" spans="1:12" ht="16.5">
      <c r="A4" s="430"/>
      <c r="B4" s="440" t="s">
        <v>103</v>
      </c>
      <c r="C4" s="441"/>
      <c r="D4" s="441"/>
      <c r="E4" s="442"/>
      <c r="F4" s="440" t="s">
        <v>104</v>
      </c>
      <c r="G4" s="441"/>
      <c r="H4" s="441"/>
      <c r="I4" s="443"/>
      <c r="J4" s="437"/>
      <c r="K4" s="438"/>
      <c r="L4" s="439"/>
    </row>
    <row r="5" spans="1:12" ht="19.5" thickBot="1">
      <c r="A5" s="430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7991</v>
      </c>
      <c r="L7" s="217">
        <f>IF(K7&gt;0,K7/J7*100,"")</f>
        <v>193.20599613152805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9159</v>
      </c>
      <c r="L8" s="217">
        <f aca="true" t="shared" si="2" ref="L8:L28">IF(K8&gt;0,K8/J8*100,"")</f>
        <v>120.00786163522012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1500</v>
      </c>
      <c r="L9" s="217">
        <f t="shared" si="2"/>
        <v>30.568575504381496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17028</v>
      </c>
      <c r="L11" s="217">
        <f t="shared" si="2"/>
        <v>98.04237678489176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22061</v>
      </c>
      <c r="L12" s="217">
        <f t="shared" si="2"/>
        <v>80.14895549500454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59489</v>
      </c>
      <c r="L13" s="217">
        <f t="shared" si="2"/>
        <v>87.7224802772248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14216</v>
      </c>
      <c r="L15" s="217">
        <f t="shared" si="2"/>
        <v>80.8784206633669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18184</v>
      </c>
      <c r="L16" s="217">
        <f t="shared" si="2"/>
        <v>92.77551020408164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7560</v>
      </c>
      <c r="L17" s="217">
        <f t="shared" si="2"/>
        <v>83.23241219861279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17890</v>
      </c>
      <c r="L18" s="217">
        <f t="shared" si="2"/>
        <v>83.77821485435983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10862</v>
      </c>
      <c r="L19" s="217">
        <f>IF(K19&gt;0,K19/J19*100,"")</f>
        <v>89.01089895927231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11770</v>
      </c>
      <c r="L20" s="217">
        <f t="shared" si="2"/>
        <v>58.4931915316569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52396</v>
      </c>
      <c r="K21" s="216">
        <v>15400</v>
      </c>
      <c r="L21" s="217">
        <f t="shared" si="2"/>
        <v>29.391556607374607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17588</v>
      </c>
      <c r="L22" s="217">
        <f t="shared" si="2"/>
        <v>109.2286672463048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8277</v>
      </c>
      <c r="L23" s="217">
        <f t="shared" si="2"/>
        <v>112.29141229141229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27265</v>
      </c>
      <c r="L24" s="217">
        <f t="shared" si="2"/>
        <v>97.375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51851</v>
      </c>
      <c r="L25" s="217">
        <f t="shared" si="2"/>
        <v>77.51334220322008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31138</v>
      </c>
      <c r="L26" s="217">
        <f t="shared" si="2"/>
        <v>66.62672515245534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476964</v>
      </c>
      <c r="K28" s="233">
        <f>SUM(K7:K26)</f>
        <v>377589</v>
      </c>
      <c r="L28" s="234">
        <f t="shared" si="2"/>
        <v>79.1650942209475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R1">
      <selection activeCell="A15" sqref="A15:IV15"/>
    </sheetView>
  </sheetViews>
  <sheetFormatPr defaultColWidth="9.00390625" defaultRowHeight="12.75"/>
  <cols>
    <col min="1" max="1" width="21.00390625" style="0" customWidth="1"/>
    <col min="2" max="2" width="0.12890625" style="0" hidden="1" customWidth="1"/>
    <col min="3" max="11" width="9.125" style="0" hidden="1" customWidth="1"/>
    <col min="12" max="12" width="13.875" style="0" customWidth="1"/>
    <col min="13" max="13" width="10.375" style="0" customWidth="1"/>
    <col min="14" max="14" width="14.00390625" style="0" customWidth="1"/>
    <col min="15" max="15" width="11.375" style="0" customWidth="1"/>
    <col min="16" max="16" width="9.375" style="0" customWidth="1"/>
    <col min="17" max="17" width="13.75390625" style="0" customWidth="1"/>
    <col min="18" max="18" width="9.75390625" style="0" customWidth="1"/>
    <col min="19" max="19" width="14.00390625" style="0" customWidth="1"/>
    <col min="20" max="20" width="11.875" style="0" customWidth="1"/>
    <col min="21" max="21" width="10.00390625" style="0" customWidth="1"/>
    <col min="22" max="22" width="26.75390625" style="0" customWidth="1"/>
    <col min="23" max="23" width="22.125" style="0" customWidth="1"/>
    <col min="24" max="24" width="23.75390625" style="0" customWidth="1"/>
    <col min="25" max="25" width="23.00390625" style="0" customWidth="1"/>
    <col min="26" max="26" width="22.25390625" style="0" customWidth="1"/>
  </cols>
  <sheetData>
    <row r="1" spans="1:26" ht="20.25" customHeight="1">
      <c r="A1" s="235"/>
      <c r="B1" s="236"/>
      <c r="C1" s="237"/>
      <c r="D1" s="237"/>
      <c r="E1" s="237"/>
      <c r="F1" s="237"/>
      <c r="G1" s="447" t="s">
        <v>111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238">
        <v>42655</v>
      </c>
      <c r="U1" s="239"/>
      <c r="V1" s="239"/>
      <c r="W1" s="239"/>
      <c r="X1" s="239"/>
      <c r="Y1" s="239"/>
      <c r="Z1" s="239"/>
    </row>
    <row r="2" spans="1:26" ht="19.5" customHeight="1" thickBot="1">
      <c r="A2" s="240"/>
      <c r="B2" s="241"/>
      <c r="C2" s="241"/>
      <c r="D2" s="241"/>
      <c r="E2" s="241"/>
      <c r="F2" s="241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242"/>
      <c r="U2" s="240" t="s">
        <v>112</v>
      </c>
      <c r="V2" s="240"/>
      <c r="W2" s="240"/>
      <c r="X2" s="240"/>
      <c r="Y2" s="240"/>
      <c r="Z2" s="240"/>
    </row>
    <row r="3" spans="1:26" ht="18.75" customHeight="1">
      <c r="A3" s="450" t="s">
        <v>17</v>
      </c>
      <c r="B3" s="452" t="s">
        <v>113</v>
      </c>
      <c r="C3" s="453"/>
      <c r="D3" s="453"/>
      <c r="E3" s="453"/>
      <c r="F3" s="454"/>
      <c r="G3" s="444" t="s">
        <v>114</v>
      </c>
      <c r="H3" s="445"/>
      <c r="I3" s="445"/>
      <c r="J3" s="445"/>
      <c r="K3" s="446"/>
      <c r="L3" s="444" t="s">
        <v>115</v>
      </c>
      <c r="M3" s="445"/>
      <c r="N3" s="445"/>
      <c r="O3" s="445"/>
      <c r="P3" s="446"/>
      <c r="Q3" s="444" t="s">
        <v>116</v>
      </c>
      <c r="R3" s="445"/>
      <c r="S3" s="445"/>
      <c r="T3" s="445"/>
      <c r="U3" s="446"/>
      <c r="V3" s="444" t="s">
        <v>117</v>
      </c>
      <c r="W3" s="445"/>
      <c r="X3" s="445"/>
      <c r="Y3" s="445"/>
      <c r="Z3" s="446"/>
    </row>
    <row r="4" spans="1:26" ht="33.75" customHeight="1">
      <c r="A4" s="451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20.2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/>
      <c r="Y6" s="249"/>
      <c r="Z6" s="253"/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/>
      <c r="Z8" s="253"/>
    </row>
    <row r="9" spans="1:26" ht="21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20.2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20.2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2217</v>
      </c>
      <c r="T11" s="249">
        <f t="shared" si="3"/>
        <v>10887</v>
      </c>
      <c r="U11" s="253">
        <f t="shared" si="4"/>
        <v>99.84409391049157</v>
      </c>
      <c r="V11" s="254">
        <v>2215</v>
      </c>
      <c r="W11" s="249"/>
      <c r="X11" s="252"/>
      <c r="Y11" s="249"/>
      <c r="Z11" s="253"/>
    </row>
    <row r="12" spans="1:26" ht="18.7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25470</v>
      </c>
      <c r="T12" s="249">
        <f t="shared" si="3"/>
        <v>49170</v>
      </c>
      <c r="U12" s="253">
        <f t="shared" si="4"/>
        <v>122.925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9.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8.7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20.2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8.7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20.2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20.2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9.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9.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8047</v>
      </c>
      <c r="T23" s="249">
        <f t="shared" si="3"/>
        <v>12985</v>
      </c>
      <c r="U23" s="253">
        <f t="shared" si="4"/>
        <v>93.08911033048965</v>
      </c>
      <c r="V23" s="254">
        <v>43250</v>
      </c>
      <c r="W23" s="249"/>
      <c r="X23" s="252"/>
      <c r="Y23" s="249"/>
      <c r="Z23" s="253"/>
    </row>
    <row r="24" spans="1:26" ht="18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20.2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23565</v>
      </c>
      <c r="T25" s="249">
        <f>SUM(R25:S25)</f>
        <v>51458</v>
      </c>
      <c r="U25" s="253">
        <f t="shared" si="4"/>
        <v>105.14507560277892</v>
      </c>
      <c r="V25" s="254">
        <v>13530</v>
      </c>
      <c r="W25" s="249">
        <v>1590</v>
      </c>
      <c r="X25" s="252"/>
      <c r="Y25" s="249">
        <f>SUM(W25:X25)</f>
        <v>1590</v>
      </c>
      <c r="Z25" s="253">
        <f>(Y25*100)/V25</f>
        <v>11.751662971175167</v>
      </c>
    </row>
    <row r="26" spans="1:26" ht="18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133538</v>
      </c>
      <c r="T26" s="258">
        <f>SUM(T5:T25)</f>
        <v>210706</v>
      </c>
      <c r="U26" s="260">
        <f t="shared" si="4"/>
        <v>111.93654807503307</v>
      </c>
      <c r="V26" s="257">
        <f>SUM(V5:V25)</f>
        <v>135409</v>
      </c>
      <c r="W26" s="258">
        <f>SUM(W6:W25)</f>
        <v>2916</v>
      </c>
      <c r="X26" s="258">
        <f>SUM(X5:X25)</f>
        <v>43362</v>
      </c>
      <c r="Y26" s="258">
        <f>SUM(Y5:Y25)</f>
        <v>45798</v>
      </c>
      <c r="Z26" s="260">
        <f>(Y26*100)/V26</f>
        <v>33.821976382662896</v>
      </c>
    </row>
    <row r="27" spans="1:26" ht="20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57127</v>
      </c>
      <c r="O27" s="249">
        <v>61456</v>
      </c>
      <c r="P27" s="250">
        <v>91.72165759517044</v>
      </c>
      <c r="Q27" s="262">
        <v>164429</v>
      </c>
      <c r="R27" s="263">
        <v>51405</v>
      </c>
      <c r="S27" s="264">
        <v>195841</v>
      </c>
      <c r="T27" s="249">
        <v>240408</v>
      </c>
      <c r="U27" s="253">
        <v>146.20778573122746</v>
      </c>
      <c r="V27" s="262">
        <v>140663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9.375" style="0" customWidth="1"/>
    <col min="2" max="2" width="8.125" style="0" customWidth="1"/>
    <col min="3" max="3" width="8.375" style="0" customWidth="1"/>
    <col min="4" max="4" width="7.875" style="0" customWidth="1"/>
    <col min="5" max="5" width="8.625" style="0" customWidth="1"/>
    <col min="6" max="6" width="8.875" style="0" customWidth="1"/>
    <col min="7" max="8" width="7.25390625" style="0" customWidth="1"/>
    <col min="9" max="9" width="7.625" style="0" customWidth="1"/>
    <col min="10" max="10" width="7.75390625" style="0" customWidth="1"/>
    <col min="11" max="11" width="8.25390625" style="0" customWidth="1"/>
    <col min="12" max="13" width="8.375" style="0" customWidth="1"/>
    <col min="14" max="14" width="8.625" style="0" customWidth="1"/>
    <col min="15" max="15" width="6.875" style="0" customWidth="1"/>
    <col min="16" max="16" width="7.625" style="0" customWidth="1"/>
  </cols>
  <sheetData>
    <row r="1" spans="1:16" ht="15.75">
      <c r="A1" s="267"/>
      <c r="B1" s="455" t="s">
        <v>123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8">
        <v>42655</v>
      </c>
      <c r="P1" s="458"/>
    </row>
    <row r="2" spans="1:16" ht="16.5" thickBot="1">
      <c r="A2" s="268" t="s">
        <v>124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269"/>
      <c r="P2" s="269"/>
    </row>
    <row r="3" spans="1:16" ht="14.25">
      <c r="A3" s="459" t="s">
        <v>125</v>
      </c>
      <c r="B3" s="462" t="s">
        <v>126</v>
      </c>
      <c r="C3" s="462"/>
      <c r="D3" s="462"/>
      <c r="E3" s="463" t="s">
        <v>127</v>
      </c>
      <c r="F3" s="463"/>
      <c r="G3" s="463"/>
      <c r="H3" s="463"/>
      <c r="I3" s="463"/>
      <c r="J3" s="463"/>
      <c r="K3" s="465" t="s">
        <v>128</v>
      </c>
      <c r="L3" s="465"/>
      <c r="M3" s="462" t="s">
        <v>129</v>
      </c>
      <c r="N3" s="462"/>
      <c r="O3" s="462"/>
      <c r="P3" s="466"/>
    </row>
    <row r="4" spans="1:16" ht="15">
      <c r="A4" s="460"/>
      <c r="B4" s="467" t="s">
        <v>130</v>
      </c>
      <c r="C4" s="469" t="s">
        <v>131</v>
      </c>
      <c r="D4" s="469"/>
      <c r="E4" s="464"/>
      <c r="F4" s="464"/>
      <c r="G4" s="464"/>
      <c r="H4" s="464"/>
      <c r="I4" s="464"/>
      <c r="J4" s="464"/>
      <c r="K4" s="469" t="s">
        <v>132</v>
      </c>
      <c r="L4" s="469"/>
      <c r="M4" s="470" t="s">
        <v>133</v>
      </c>
      <c r="N4" s="470"/>
      <c r="O4" s="470" t="s">
        <v>134</v>
      </c>
      <c r="P4" s="471"/>
    </row>
    <row r="5" spans="1:16" ht="15">
      <c r="A5" s="460"/>
      <c r="B5" s="467"/>
      <c r="C5" s="469" t="s">
        <v>135</v>
      </c>
      <c r="D5" s="469"/>
      <c r="E5" s="469" t="s">
        <v>136</v>
      </c>
      <c r="F5" s="469"/>
      <c r="G5" s="472" t="s">
        <v>137</v>
      </c>
      <c r="H5" s="472"/>
      <c r="I5" s="472" t="s">
        <v>138</v>
      </c>
      <c r="J5" s="472"/>
      <c r="K5" s="473" t="s">
        <v>139</v>
      </c>
      <c r="L5" s="473"/>
      <c r="M5" s="473" t="s">
        <v>137</v>
      </c>
      <c r="N5" s="473"/>
      <c r="O5" s="473" t="s">
        <v>137</v>
      </c>
      <c r="P5" s="474"/>
    </row>
    <row r="6" spans="1:16" ht="15.75" thickBot="1">
      <c r="A6" s="461"/>
      <c r="B6" s="468"/>
      <c r="C6" s="270" t="s">
        <v>156</v>
      </c>
      <c r="D6" s="270" t="s">
        <v>158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2432</v>
      </c>
      <c r="G8" s="285">
        <v>10.1</v>
      </c>
      <c r="H8" s="287">
        <v>9.5</v>
      </c>
      <c r="I8" s="285">
        <v>9.1</v>
      </c>
      <c r="J8" s="287">
        <v>8.3</v>
      </c>
      <c r="K8" s="288">
        <f t="shared" si="0"/>
        <v>8.55207451312447</v>
      </c>
      <c r="L8" s="289">
        <v>9.46215139442231</v>
      </c>
      <c r="M8" s="290">
        <v>901</v>
      </c>
      <c r="N8" s="290">
        <v>868</v>
      </c>
      <c r="O8" s="291">
        <v>3</v>
      </c>
      <c r="P8" s="292">
        <v>3</v>
      </c>
    </row>
    <row r="9" spans="1:16" ht="19.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2508.8</v>
      </c>
      <c r="G9" s="285">
        <v>11.4</v>
      </c>
      <c r="H9" s="287">
        <v>9.8</v>
      </c>
      <c r="I9" s="285">
        <v>7.7</v>
      </c>
      <c r="J9" s="287">
        <v>8.9</v>
      </c>
      <c r="K9" s="288">
        <f t="shared" si="0"/>
        <v>9.921671018276761</v>
      </c>
      <c r="L9" s="289">
        <v>9.889001009081737</v>
      </c>
      <c r="M9" s="290">
        <v>1136</v>
      </c>
      <c r="N9" s="290">
        <v>1130</v>
      </c>
      <c r="O9" s="291">
        <v>4</v>
      </c>
      <c r="P9" s="292">
        <v>4</v>
      </c>
    </row>
    <row r="10" spans="1:16" ht="18.7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588.8</v>
      </c>
      <c r="G10" s="285">
        <v>2.8</v>
      </c>
      <c r="H10" s="287">
        <v>2.3</v>
      </c>
      <c r="I10" s="285">
        <v>2.8</v>
      </c>
      <c r="J10" s="287">
        <v>2.3</v>
      </c>
      <c r="K10" s="288">
        <f t="shared" si="0"/>
        <v>8.092485549132947</v>
      </c>
      <c r="L10" s="289">
        <v>7.718120805369127</v>
      </c>
      <c r="M10" s="290">
        <v>994.5</v>
      </c>
      <c r="N10" s="290">
        <v>967</v>
      </c>
      <c r="O10" s="291">
        <v>3.5</v>
      </c>
      <c r="P10" s="292">
        <v>4</v>
      </c>
    </row>
    <row r="11" spans="1:16" ht="18.7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</v>
      </c>
      <c r="G11" s="285">
        <v>8.2</v>
      </c>
      <c r="H11" s="287">
        <v>6.5</v>
      </c>
      <c r="I11" s="285">
        <v>7.2</v>
      </c>
      <c r="J11" s="287">
        <v>5.7</v>
      </c>
      <c r="K11" s="288">
        <f t="shared" si="0"/>
        <v>11.88405797101449</v>
      </c>
      <c r="L11" s="289">
        <v>9.420289855072465</v>
      </c>
      <c r="M11" s="290">
        <v>2172</v>
      </c>
      <c r="N11" s="290">
        <v>2038.5</v>
      </c>
      <c r="O11" s="291">
        <v>5</v>
      </c>
      <c r="P11" s="292">
        <v>4.5</v>
      </c>
    </row>
    <row r="12" spans="1:16" ht="20.2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1433.6</v>
      </c>
      <c r="G12" s="285">
        <v>6.6</v>
      </c>
      <c r="H12" s="287">
        <v>5.6</v>
      </c>
      <c r="I12" s="285">
        <v>6.5</v>
      </c>
      <c r="J12" s="287">
        <v>5.5</v>
      </c>
      <c r="K12" s="288">
        <f t="shared" si="0"/>
        <v>14.132762312633831</v>
      </c>
      <c r="L12" s="289">
        <v>12.933025404157044</v>
      </c>
      <c r="M12" s="290">
        <v>2143.1</v>
      </c>
      <c r="N12" s="290">
        <v>2313.1</v>
      </c>
      <c r="O12" s="291">
        <v>9.9</v>
      </c>
      <c r="P12" s="292">
        <v>5</v>
      </c>
    </row>
    <row r="13" spans="1:16" ht="19.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5533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12.815884476534295</v>
      </c>
      <c r="M13" s="290">
        <v>526</v>
      </c>
      <c r="N13" s="290">
        <v>938</v>
      </c>
      <c r="O13" s="291">
        <v>3</v>
      </c>
      <c r="P13" s="292">
        <v>4</v>
      </c>
    </row>
    <row r="14" spans="1:16" ht="20.2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9190.4</v>
      </c>
      <c r="G14" s="285">
        <v>37.8</v>
      </c>
      <c r="H14" s="287">
        <v>35.9</v>
      </c>
      <c r="I14" s="285">
        <v>35.8</v>
      </c>
      <c r="J14" s="287">
        <v>35.7</v>
      </c>
      <c r="K14" s="288">
        <f t="shared" si="0"/>
        <v>13.785557986870897</v>
      </c>
      <c r="L14" s="289">
        <v>13.092633114514953</v>
      </c>
      <c r="M14" s="290">
        <v>2835</v>
      </c>
      <c r="N14" s="290">
        <v>3468</v>
      </c>
      <c r="O14" s="291">
        <v>27</v>
      </c>
      <c r="P14" s="292">
        <v>10</v>
      </c>
    </row>
    <row r="15" spans="1:16" ht="19.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1687.2</v>
      </c>
      <c r="F15" s="286">
        <v>1751.6</v>
      </c>
      <c r="G15" s="285">
        <v>6.4</v>
      </c>
      <c r="H15" s="287">
        <v>6.2</v>
      </c>
      <c r="I15" s="285">
        <v>5.9</v>
      </c>
      <c r="J15" s="287">
        <v>5.7</v>
      </c>
      <c r="K15" s="288">
        <f t="shared" si="0"/>
        <v>8.93854748603352</v>
      </c>
      <c r="L15" s="289">
        <v>8.972503617945007</v>
      </c>
      <c r="M15" s="290">
        <v>73.1</v>
      </c>
      <c r="N15" s="290">
        <v>86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1331.2</v>
      </c>
      <c r="G16" s="285">
        <v>5.4</v>
      </c>
      <c r="H16" s="287">
        <v>5.2</v>
      </c>
      <c r="I16" s="285">
        <v>4.7</v>
      </c>
      <c r="J16" s="287">
        <v>4.8</v>
      </c>
      <c r="K16" s="288">
        <f t="shared" si="0"/>
        <v>9.045226130653267</v>
      </c>
      <c r="L16" s="289">
        <v>8.666666666666666</v>
      </c>
      <c r="M16" s="290">
        <v>3253</v>
      </c>
      <c r="N16" s="290">
        <v>2967</v>
      </c>
      <c r="O16" s="291">
        <v>11</v>
      </c>
      <c r="P16" s="292">
        <v>8</v>
      </c>
    </row>
    <row r="17" spans="1:16" ht="18.7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2892.8</v>
      </c>
      <c r="G17" s="285">
        <v>12.4</v>
      </c>
      <c r="H17" s="287">
        <v>11.3</v>
      </c>
      <c r="I17" s="285">
        <v>11</v>
      </c>
      <c r="J17" s="287">
        <v>10.9</v>
      </c>
      <c r="K17" s="288">
        <f t="shared" si="0"/>
        <v>13.05263157894737</v>
      </c>
      <c r="L17" s="289">
        <v>12.417582417582418</v>
      </c>
      <c r="M17" s="290">
        <v>1064.5</v>
      </c>
      <c r="N17" s="290">
        <v>980</v>
      </c>
      <c r="O17" s="291">
        <v>4.45</v>
      </c>
      <c r="P17" s="292">
        <v>5</v>
      </c>
    </row>
    <row r="18" spans="1:16" ht="21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1060.5</v>
      </c>
      <c r="F18" s="286">
        <v>614.4</v>
      </c>
      <c r="G18" s="285">
        <v>3.6</v>
      </c>
      <c r="H18" s="287">
        <v>2.4</v>
      </c>
      <c r="I18" s="285">
        <v>1.8</v>
      </c>
      <c r="J18" s="287">
        <v>1.2</v>
      </c>
      <c r="K18" s="288">
        <f t="shared" si="0"/>
        <v>9.06801007556675</v>
      </c>
      <c r="L18" s="289">
        <v>7.741935483870968</v>
      </c>
      <c r="M18" s="290">
        <v>3847</v>
      </c>
      <c r="N18" s="290">
        <v>857.2</v>
      </c>
      <c r="O18" s="291">
        <v>6.5</v>
      </c>
      <c r="P18" s="292">
        <v>1.5</v>
      </c>
    </row>
    <row r="19" spans="1:16" ht="19.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1996.8</v>
      </c>
      <c r="G19" s="285">
        <v>9.5</v>
      </c>
      <c r="H19" s="287">
        <v>7.8</v>
      </c>
      <c r="I19" s="285">
        <v>9.1</v>
      </c>
      <c r="J19" s="287">
        <v>7</v>
      </c>
      <c r="K19" s="288">
        <f t="shared" si="0"/>
        <v>6.864161849710983</v>
      </c>
      <c r="L19" s="289">
        <v>5.88235294117647</v>
      </c>
      <c r="M19" s="290">
        <v>1119</v>
      </c>
      <c r="N19" s="290">
        <v>1250</v>
      </c>
      <c r="O19" s="291">
        <v>4</v>
      </c>
      <c r="P19" s="292">
        <v>5</v>
      </c>
    </row>
    <row r="20" spans="1:16" ht="20.2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3174.4</v>
      </c>
      <c r="G20" s="285">
        <v>10.1</v>
      </c>
      <c r="H20" s="287">
        <v>12.4</v>
      </c>
      <c r="I20" s="285">
        <v>8.8</v>
      </c>
      <c r="J20" s="287">
        <v>11</v>
      </c>
      <c r="K20" s="288">
        <f t="shared" si="0"/>
        <v>7.884465261514443</v>
      </c>
      <c r="L20" s="289">
        <v>9.6875</v>
      </c>
      <c r="M20" s="290">
        <v>276</v>
      </c>
      <c r="N20" s="290">
        <v>276</v>
      </c>
      <c r="O20" s="291">
        <v>1</v>
      </c>
      <c r="P20" s="292">
        <v>0.5</v>
      </c>
    </row>
    <row r="21" spans="1:16" ht="19.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1152</v>
      </c>
      <c r="G21" s="285">
        <v>5.6</v>
      </c>
      <c r="H21" s="287">
        <v>4.5</v>
      </c>
      <c r="I21" s="285">
        <v>5</v>
      </c>
      <c r="J21" s="287">
        <v>4.1</v>
      </c>
      <c r="K21" s="288">
        <f t="shared" si="0"/>
        <v>5.785123966942148</v>
      </c>
      <c r="L21" s="289">
        <v>4.812834224598931</v>
      </c>
      <c r="M21" s="290">
        <v>524</v>
      </c>
      <c r="N21" s="290">
        <v>586.8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2483.2</v>
      </c>
      <c r="G22" s="285">
        <v>9.9</v>
      </c>
      <c r="H22" s="287">
        <v>9.7</v>
      </c>
      <c r="I22" s="285">
        <v>8.6</v>
      </c>
      <c r="J22" s="287">
        <v>9.2</v>
      </c>
      <c r="K22" s="288">
        <f t="shared" si="0"/>
        <v>9.705882352941178</v>
      </c>
      <c r="L22" s="289">
        <v>9.867751780264497</v>
      </c>
      <c r="M22" s="290">
        <v>2240</v>
      </c>
      <c r="N22" s="290">
        <v>2300</v>
      </c>
      <c r="O22" s="291">
        <v>6.8</v>
      </c>
      <c r="P22" s="292">
        <v>7.9</v>
      </c>
    </row>
    <row r="23" spans="1:16" ht="19.5" customHeight="1">
      <c r="A23" s="283" t="s">
        <v>146</v>
      </c>
      <c r="B23" s="284">
        <v>1961</v>
      </c>
      <c r="C23" s="284">
        <v>1949</v>
      </c>
      <c r="D23" s="284">
        <v>1949</v>
      </c>
      <c r="E23" s="285">
        <v>7826</v>
      </c>
      <c r="F23" s="286">
        <v>9344</v>
      </c>
      <c r="G23" s="285">
        <v>32.7</v>
      </c>
      <c r="H23" s="287">
        <v>36.5</v>
      </c>
      <c r="I23" s="285">
        <v>30.8</v>
      </c>
      <c r="J23" s="287">
        <v>34</v>
      </c>
      <c r="K23" s="288">
        <f t="shared" si="0"/>
        <v>16.777834787070294</v>
      </c>
      <c r="L23" s="289">
        <v>18.52791878172589</v>
      </c>
      <c r="M23" s="290">
        <v>962.8</v>
      </c>
      <c r="N23" s="290">
        <v>1180.9</v>
      </c>
      <c r="O23" s="291">
        <v>3</v>
      </c>
      <c r="P23" s="292">
        <v>1.3</v>
      </c>
    </row>
    <row r="24" spans="1:16" ht="20.2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926</v>
      </c>
      <c r="F24" s="286">
        <v>614.4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570</v>
      </c>
      <c r="N24" s="290">
        <v>354</v>
      </c>
      <c r="O24" s="291">
        <v>2</v>
      </c>
      <c r="P24" s="292">
        <v>3</v>
      </c>
    </row>
    <row r="25" spans="1:16" ht="19.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4121.6</v>
      </c>
      <c r="G25" s="285">
        <v>16.6</v>
      </c>
      <c r="H25" s="287">
        <v>16.1</v>
      </c>
      <c r="I25" s="285">
        <v>16</v>
      </c>
      <c r="J25" s="287">
        <v>14.7</v>
      </c>
      <c r="K25" s="288">
        <f t="shared" si="0"/>
        <v>12.406576980568014</v>
      </c>
      <c r="L25" s="289">
        <v>10.754843019372078</v>
      </c>
      <c r="M25" s="290"/>
      <c r="N25" s="290"/>
      <c r="O25" s="291"/>
      <c r="P25" s="292"/>
    </row>
    <row r="26" spans="1:16" ht="20.25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1382.4</v>
      </c>
      <c r="G26" s="285">
        <v>4.6</v>
      </c>
      <c r="H26" s="287">
        <v>5.4</v>
      </c>
      <c r="I26" s="285">
        <v>4.3</v>
      </c>
      <c r="J26" s="287">
        <v>5</v>
      </c>
      <c r="K26" s="288">
        <f>G26/D26*1000</f>
        <v>8.56610800744879</v>
      </c>
      <c r="L26" s="289">
        <v>9.075630252100842</v>
      </c>
      <c r="M26" s="290">
        <v>3434</v>
      </c>
      <c r="N26" s="290">
        <v>3683</v>
      </c>
      <c r="O26" s="291">
        <v>11</v>
      </c>
      <c r="P26" s="292">
        <v>10</v>
      </c>
    </row>
    <row r="27" spans="1:16" ht="19.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10521.6</v>
      </c>
      <c r="G27" s="285">
        <v>43</v>
      </c>
      <c r="H27" s="287">
        <v>41.1</v>
      </c>
      <c r="I27" s="285">
        <v>41.1</v>
      </c>
      <c r="J27" s="287">
        <v>36.5</v>
      </c>
      <c r="K27" s="288">
        <f t="shared" si="0"/>
        <v>11.250654107796965</v>
      </c>
      <c r="L27" s="289">
        <v>10.753532182103612</v>
      </c>
      <c r="M27" s="290">
        <v>1810</v>
      </c>
      <c r="N27" s="290">
        <v>2522</v>
      </c>
      <c r="O27" s="291">
        <v>6</v>
      </c>
      <c r="P27" s="292">
        <v>8</v>
      </c>
    </row>
    <row r="28" spans="1:16" ht="18.7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18.7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23428</v>
      </c>
      <c r="E29" s="306">
        <f>SUM(E7:E28)</f>
        <v>65298.2</v>
      </c>
      <c r="F29" s="307">
        <v>64954.3</v>
      </c>
      <c r="G29" s="308">
        <f>SUM(G7:G28)</f>
        <v>261.2</v>
      </c>
      <c r="H29" s="309">
        <v>253</v>
      </c>
      <c r="I29" s="310">
        <f>SUM(I7:I28)</f>
        <v>237.80000000000004</v>
      </c>
      <c r="J29" s="309">
        <v>233.4</v>
      </c>
      <c r="K29" s="311">
        <f>G29/D29*1000</f>
        <v>11.149052415912584</v>
      </c>
      <c r="L29" s="311">
        <v>10.3</v>
      </c>
      <c r="M29" s="310">
        <f>SUM(M7:M28)</f>
        <v>29887.5</v>
      </c>
      <c r="N29" s="312">
        <v>28772</v>
      </c>
      <c r="O29" s="310">
        <f>SUM(O7:O28)</f>
        <v>113.85</v>
      </c>
      <c r="P29" s="312">
        <v>87.9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2016-10-10T04:54:15Z</cp:lastPrinted>
  <dcterms:created xsi:type="dcterms:W3CDTF">2015-09-15T07:38:08Z</dcterms:created>
  <dcterms:modified xsi:type="dcterms:W3CDTF">2016-10-12T06:52:38Z</dcterms:modified>
  <cp:category/>
  <cp:version/>
  <cp:contentType/>
  <cp:contentStatus/>
</cp:coreProperties>
</file>