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<sst xmlns="http://schemas.openxmlformats.org/spreadsheetml/2006/main" count="354" uniqueCount="153">
  <si>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</si>
  <si>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</si>
  <si>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</si>
  <si>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</si>
  <si>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</si>
  <si>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</si>
  <si>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</si>
  <si>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</si>
  <si>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</si>
  <si>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</si>
  <si>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</si>
  <si>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</si>
  <si>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</si>
  <si>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</si>
  <si>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</si>
  <si>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</si>
  <si>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</si>
  <si>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</si>
  <si>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</si>
  <si>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</si>
  <si>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</si>
  <si>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</si>
  <si>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</si>
  <si>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</si>
  <si>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</si>
  <si>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</si>
  <si>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</si>
  <si>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</si>
  <si>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</si>
  <si>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</si>
  <si>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</si>
  <si>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</si>
  <si>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</si>
  <si>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</si>
  <si>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</si>
  <si>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</si>
  <si>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</si>
  <si>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</si>
  <si>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</si>
  <si>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</si>
  <si>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</si>
  <si>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</si>
  <si>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</si>
  <si>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</si>
  <si>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</si>
  <si>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</si>
  <si>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</si>
  <si>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</si>
  <si>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</si>
  <si>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</si>
  <si>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</si>
  <si>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</si>
  <si>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</si>
  <si>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</si>
  <si>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</si>
  <si>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</si>
  <si>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</si>
  <si>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</si>
  <si>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</si>
  <si>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</si>
  <si>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</si>
  <si>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</si>
  <si>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</si>
  <si>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</si>
  <si>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</si>
  <si>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</si>
  <si>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</si>
  <si>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</si>
  <si>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</si>
  <si>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</si>
  <si>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</si>
  <si>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</si>
  <si>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</si>
  <si>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</si>
  <si>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</si>
  <si>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</si>
  <si>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</si>
  <si>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</si>
  <si>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</si>
  <si>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</si>
  <si>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</si>
  <si>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</si>
  <si>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</si>
  <si>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</si>
  <si>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</si>
  <si>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</si>
  <si>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</si>
  <si>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</si>
  <si>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</si>
  <si>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</si>
  <si>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</si>
  <si>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</si>
  <si>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</si>
  <si>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</si>
  <si>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</si>
  <si>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</si>
  <si>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</si>
  <si>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</si>
  <si>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</si>
  <si>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</si>
  <si>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</si>
  <si>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</si>
  <si>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</si>
  <si>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</si>
  <si>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</si>
  <si>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</si>
  <si>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</si>
  <si>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</si>
  <si>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</si>
  <si>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</si>
  <si>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</si>
  <si>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</si>
  <si>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</si>
  <si>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</si>
  <si>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</si>
  <si>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</si>
  <si>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</si>
  <si>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</si>
  <si>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</si>
  <si>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</si>
  <si>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</si>
  <si>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</si>
  <si>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</si>
  <si>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</si>
  <si>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</si>
  <si>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</si>
  <si>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</si>
  <si>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</si>
  <si>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</si>
  <si>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</si>
  <si>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</si>
  <si>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</si>
  <si>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</si>
  <si>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</si>
  <si>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</si>
  <si>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</si>
  <si>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</si>
  <si>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</si>
  <si>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</si>
  <si>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</si>
  <si>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</si>
  <si>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</si>
  <si>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</si>
  <si>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</si>
  <si>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</si>
  <si>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</si>
  <si>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</si>
  <si>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</si>
  <si>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</si>
  <si>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</si>
  <si>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09.11</t>
  </si>
  <si>
    <t xml:space="preserve">Уборка сельскохозяйственных культур     10.11.2016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</si>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</sst>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36" fillId="25" borderId="18" xfId="56" applyFont="1" applyFill="1" applyBorder="1" applyAlignment="1">
      <alignment vertical="top" wrapText="1"/>
      <protection/>
    </xf>
    <xf numFmtId="0" fontId="36" fillId="0" borderId="18" xfId="56" applyFont="1" applyFill="1" applyBorder="1" applyAlignment="1">
      <alignment vertical="top" wrapText="1"/>
      <protection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56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5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8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125" defaultRowHeight="12.75"/>
  <cols>
    <col min="1" max="1" width="20.75390625" style="187" customWidth="1"/>
    <col min="2" max="2" width="9.00390625" style="187" customWidth="1"/>
    <col min="3" max="3" width="8.75390625" style="187" customWidth="1"/>
    <col min="4" max="4" width="8.375" style="187" customWidth="1"/>
    <col min="5" max="5" width="7.125" style="187" customWidth="1"/>
    <col min="6" max="6" width="9.375" style="187" customWidth="1"/>
    <col min="7" max="7" width="6.2539062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hidden="1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8.125" style="187" customWidth="1"/>
    <col min="45" max="45" width="7.00390625" style="187" customWidth="1"/>
    <col min="46" max="46" width="6.125" style="187" customWidth="1"/>
    <col min="47" max="47" width="7.25390625" style="187" customWidth="1"/>
    <col min="48" max="48" width="6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hidden="1" customWidth="1"/>
    <col min="55" max="55" width="11.25390625" style="187" hidden="1" customWidth="1"/>
    <col min="56" max="56" width="10.125" style="187" hidden="1" customWidth="1"/>
    <col min="57" max="57" width="10.625" style="187" hidden="1" customWidth="1"/>
    <col min="58" max="58" width="9.375" style="187" hidden="1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8.375" style="187" customWidth="1"/>
    <col min="65" max="65" width="6.75390625" style="187" customWidth="1"/>
    <col min="66" max="66" width="6.00390625" style="187" customWidth="1"/>
    <col min="67" max="67" width="7.25390625" style="187" customWidth="1"/>
    <col min="68" max="68" width="6.00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hidden="1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4" t="s">
        <v>151</v>
      </c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3"/>
      <c r="BR1" s="323"/>
      <c r="BS1" s="323"/>
      <c r="BT1" s="323"/>
      <c r="BU1" s="323"/>
    </row>
    <row r="2" spans="1:73" ht="16.5">
      <c r="A2" s="5"/>
      <c r="B2" s="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9" t="s">
        <v>17</v>
      </c>
      <c r="B4" s="321" t="s">
        <v>31</v>
      </c>
      <c r="C4" s="316" t="s">
        <v>32</v>
      </c>
      <c r="D4" s="317"/>
      <c r="E4" s="317"/>
      <c r="F4" s="317"/>
      <c r="G4" s="318"/>
      <c r="H4" s="316" t="s">
        <v>25</v>
      </c>
      <c r="I4" s="317"/>
      <c r="J4" s="317"/>
      <c r="K4" s="317"/>
      <c r="L4" s="318"/>
      <c r="M4" s="316" t="s">
        <v>26</v>
      </c>
      <c r="N4" s="317"/>
      <c r="O4" s="317"/>
      <c r="P4" s="317"/>
      <c r="Q4" s="318"/>
      <c r="R4" s="316" t="s">
        <v>42</v>
      </c>
      <c r="S4" s="327"/>
      <c r="T4" s="327"/>
      <c r="U4" s="327"/>
      <c r="V4" s="328"/>
      <c r="W4" s="316" t="s">
        <v>33</v>
      </c>
      <c r="X4" s="317"/>
      <c r="Y4" s="317"/>
      <c r="Z4" s="317"/>
      <c r="AA4" s="317"/>
      <c r="AB4" s="318"/>
      <c r="AC4" s="316" t="s">
        <v>34</v>
      </c>
      <c r="AD4" s="317"/>
      <c r="AE4" s="317"/>
      <c r="AF4" s="317"/>
      <c r="AG4" s="318"/>
      <c r="AH4" s="316" t="s">
        <v>35</v>
      </c>
      <c r="AI4" s="317"/>
      <c r="AJ4" s="317"/>
      <c r="AK4" s="317"/>
      <c r="AL4" s="318"/>
      <c r="AM4" s="316" t="s">
        <v>36</v>
      </c>
      <c r="AN4" s="317"/>
      <c r="AO4" s="317"/>
      <c r="AP4" s="317"/>
      <c r="AQ4" s="318"/>
      <c r="AR4" s="316" t="s">
        <v>37</v>
      </c>
      <c r="AS4" s="317"/>
      <c r="AT4" s="317"/>
      <c r="AU4" s="317"/>
      <c r="AV4" s="318"/>
      <c r="AW4" s="316" t="s">
        <v>38</v>
      </c>
      <c r="AX4" s="317"/>
      <c r="AY4" s="317"/>
      <c r="AZ4" s="317"/>
      <c r="BA4" s="318"/>
      <c r="BB4" s="316" t="s">
        <v>39</v>
      </c>
      <c r="BC4" s="317"/>
      <c r="BD4" s="317"/>
      <c r="BE4" s="317"/>
      <c r="BF4" s="318"/>
      <c r="BG4" s="316" t="s">
        <v>40</v>
      </c>
      <c r="BH4" s="317"/>
      <c r="BI4" s="317"/>
      <c r="BJ4" s="317"/>
      <c r="BK4" s="318"/>
      <c r="BL4" s="316" t="s">
        <v>41</v>
      </c>
      <c r="BM4" s="317"/>
      <c r="BN4" s="317"/>
      <c r="BO4" s="317"/>
      <c r="BP4" s="318"/>
      <c r="BQ4" s="314" t="s">
        <v>27</v>
      </c>
      <c r="BR4" s="315"/>
      <c r="BS4" s="315"/>
      <c r="BT4" s="315"/>
      <c r="BU4" s="313"/>
    </row>
    <row r="5" spans="1:73" ht="81.75" customHeight="1">
      <c r="A5" s="320"/>
      <c r="B5" s="322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19879</v>
      </c>
      <c r="E10" s="85">
        <f t="shared" si="1"/>
        <v>100</v>
      </c>
      <c r="F10" s="84">
        <f t="shared" si="2"/>
        <v>40964</v>
      </c>
      <c r="G10" s="86">
        <f t="shared" si="3"/>
        <v>20.60667035565169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715</v>
      </c>
      <c r="AT10" s="100">
        <f>AS10/AR10*100</f>
        <v>100</v>
      </c>
      <c r="AU10" s="97">
        <v>1520</v>
      </c>
      <c r="AV10" s="86">
        <f>AU10/AS10*10</f>
        <v>21.25874125874126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20889</v>
      </c>
      <c r="E11" s="85">
        <f t="shared" si="1"/>
        <v>100</v>
      </c>
      <c r="F11" s="84">
        <f t="shared" si="2"/>
        <v>55951</v>
      </c>
      <c r="G11" s="86">
        <f t="shared" si="3"/>
        <v>26.78491071856001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120</v>
      </c>
      <c r="AT11" s="100">
        <f>AS11/AR11*100</f>
        <v>100</v>
      </c>
      <c r="AU11" s="97">
        <v>732</v>
      </c>
      <c r="AV11" s="86">
        <f>AU11/AS11*10</f>
        <v>61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58984</v>
      </c>
      <c r="E12" s="85">
        <f t="shared" si="1"/>
        <v>99.57794509909849</v>
      </c>
      <c r="F12" s="84">
        <f t="shared" si="2"/>
        <v>120968</v>
      </c>
      <c r="G12" s="86">
        <f t="shared" si="3"/>
        <v>20.508612505086123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543</v>
      </c>
      <c r="BD12" s="65">
        <f t="shared" si="15"/>
        <v>100</v>
      </c>
      <c r="BE12" s="104">
        <v>424</v>
      </c>
      <c r="BF12" s="86">
        <f t="shared" si="16"/>
        <v>7.808471454880294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68414</v>
      </c>
      <c r="E13" s="85">
        <f t="shared" si="1"/>
        <v>100</v>
      </c>
      <c r="F13" s="84">
        <f t="shared" si="2"/>
        <v>221158</v>
      </c>
      <c r="G13" s="86">
        <f t="shared" si="3"/>
        <v>32.3264244160552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520</v>
      </c>
      <c r="AT13" s="100">
        <f>AS13/AR13*100</f>
        <v>100</v>
      </c>
      <c r="AU13" s="97">
        <v>2012</v>
      </c>
      <c r="AV13" s="86">
        <f>AU13/AS13*10</f>
        <v>38.69230769230769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1074</v>
      </c>
      <c r="BN13" s="98">
        <f>BM13/BL13*100</f>
        <v>100</v>
      </c>
      <c r="BO13" s="101">
        <v>1597</v>
      </c>
      <c r="BP13" s="89">
        <f>BO13/BM13*10</f>
        <v>14.869646182495345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25584</v>
      </c>
      <c r="E15" s="85">
        <f aca="true" t="shared" si="20" ref="E15:E25">D15/C15*100</f>
        <v>95.93880076499045</v>
      </c>
      <c r="F15" s="84">
        <f aca="true" t="shared" si="21" ref="F15:F23">K15+P15+U15+AA15+AF15+AK15+AP15+AU15+AZ15+BE15+BJ15+BO15</f>
        <v>62972</v>
      </c>
      <c r="G15" s="86">
        <f aca="true" t="shared" si="22" ref="G15:G23">F15/D15*10</f>
        <v>24.61382113821138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>
        <v>500</v>
      </c>
      <c r="AT15" s="100">
        <f>AS15/AR15*100</f>
        <v>31.585596967782692</v>
      </c>
      <c r="AU15" s="110">
        <v>1250</v>
      </c>
      <c r="AV15" s="86">
        <f>AU15/AS15*10</f>
        <v>25</v>
      </c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35799</v>
      </c>
      <c r="E22" s="85">
        <f t="shared" si="20"/>
        <v>98.26791106231128</v>
      </c>
      <c r="F22" s="84">
        <f t="shared" si="21"/>
        <v>87084</v>
      </c>
      <c r="G22" s="86">
        <f t="shared" si="22"/>
        <v>24.325819156959692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1194</v>
      </c>
      <c r="AT22" s="100">
        <f>AS22/AR22*100</f>
        <v>65.42465753424658</v>
      </c>
      <c r="AU22" s="97">
        <v>6709</v>
      </c>
      <c r="AV22" s="86">
        <f>AU22/AS22*10</f>
        <v>56.1892797319933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41244</v>
      </c>
      <c r="D24" s="84">
        <f>I24+N24+S24+Y24+AD24+AI24+AN24+AS24+AX24+BC24+BH24+BM24</f>
        <v>41244</v>
      </c>
      <c r="E24" s="85">
        <f t="shared" si="20"/>
        <v>100</v>
      </c>
      <c r="F24" s="84">
        <f>K24+P24+U24+AA24+AF24+AK24+AP24+AU24+AZ24+BE24+BJ24+BO24</f>
        <v>111270</v>
      </c>
      <c r="G24" s="86">
        <f>F24/D24*10</f>
        <v>26.97846959557754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>
        <v>105</v>
      </c>
      <c r="AS24" s="110">
        <v>105</v>
      </c>
      <c r="AT24" s="100">
        <f>AS24/AR24*100</f>
        <v>100</v>
      </c>
      <c r="AU24" s="110">
        <v>201</v>
      </c>
      <c r="AV24" s="86">
        <f>AU24/AS24*10</f>
        <v>19.142857142857142</v>
      </c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43521</v>
      </c>
      <c r="E26" s="85">
        <f>D26/C26*100</f>
        <v>94.93902838070723</v>
      </c>
      <c r="F26" s="84">
        <f>K26+P26+U26+AA26+AF26+AK26+AP26+AU26+AZ26+BE26+BJ26+BO26</f>
        <v>143127.2</v>
      </c>
      <c r="G26" s="86">
        <f>F26/D26*10</f>
        <v>32.886928149628915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1706</v>
      </c>
      <c r="AT26" s="100">
        <f>AS26/AR26*100</f>
        <v>42.374565325385</v>
      </c>
      <c r="AU26" s="97">
        <v>5680</v>
      </c>
      <c r="AV26" s="86">
        <f>AU26/AS26*10</f>
        <v>33.29425556858148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619.2</v>
      </c>
      <c r="BP26" s="86">
        <f>BO26/BM26*10</f>
        <v>15.029126213592235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/>
      <c r="C28" s="122">
        <f>SUM(C6:C26)</f>
        <v>541321</v>
      </c>
      <c r="D28" s="123">
        <f>SUM(D6:D26)</f>
        <v>536652</v>
      </c>
      <c r="E28" s="124">
        <f>D28/C28*100</f>
        <v>99.1374803489981</v>
      </c>
      <c r="F28" s="123">
        <f>SUM(F6:F26)</f>
        <v>1318507.7</v>
      </c>
      <c r="G28" s="125">
        <f>F28/D28*10</f>
        <v>24.569137914328092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10643</v>
      </c>
      <c r="AS28" s="80">
        <f>SUM(AS7:AS26)</f>
        <v>6024</v>
      </c>
      <c r="AT28" s="172">
        <f>AS28/AR28*100</f>
        <v>56.60058254251621</v>
      </c>
      <c r="AU28" s="80">
        <f>SUM(AU7:AU27)</f>
        <v>21174</v>
      </c>
      <c r="AV28" s="166">
        <f>AU28/AS28*10</f>
        <v>35.14940239043825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5258</v>
      </c>
      <c r="BD28" s="78">
        <f>BC28/BB28*100</f>
        <v>100</v>
      </c>
      <c r="BE28" s="80">
        <f>SUM(BE7:BE27)</f>
        <v>5851</v>
      </c>
      <c r="BF28" s="79">
        <f>BE28/BC28*10</f>
        <v>11.12780524914416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1820</v>
      </c>
      <c r="BN28" s="165">
        <f>BM28/BL28*100</f>
        <v>97.32620320855615</v>
      </c>
      <c r="BO28" s="80">
        <f>SUM(BO6:BO26)</f>
        <v>2567.2</v>
      </c>
      <c r="BP28" s="166">
        <f>BO28/BM28*10</f>
        <v>14.105494505494505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/>
      <c r="C29" s="137">
        <v>522057</v>
      </c>
      <c r="D29" s="138">
        <v>518203</v>
      </c>
      <c r="E29" s="139">
        <v>99.26176643546586</v>
      </c>
      <c r="F29" s="138">
        <v>904208.9</v>
      </c>
      <c r="G29" s="140">
        <v>17.448932175228627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4552</v>
      </c>
      <c r="AT29" s="100">
        <f>AS29/AR29*100</f>
        <v>54.606525911708246</v>
      </c>
      <c r="AU29" s="171">
        <v>17281</v>
      </c>
      <c r="AV29" s="86">
        <f>AU29/AS29*10</f>
        <v>37.963532513181015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C4:AG4"/>
    <mergeCell ref="AM4:AQ4"/>
    <mergeCell ref="A4:A5"/>
    <mergeCell ref="B4:B5"/>
    <mergeCell ref="C4:G4"/>
    <mergeCell ref="H4:L4"/>
    <mergeCell ref="M4:Q4"/>
    <mergeCell ref="W4:AB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9" sqref="A9"/>
    </sheetView>
  </sheetViews>
  <sheetFormatPr defaultColWidth="9.1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625" style="187" customWidth="1"/>
    <col min="12" max="12" width="8.875" style="187" hidden="1" customWidth="1"/>
    <col min="13" max="13" width="7.125" style="187" hidden="1" customWidth="1"/>
    <col min="14" max="14" width="6.375" style="187" hidden="1" customWidth="1"/>
    <col min="15" max="15" width="7.25390625" style="187" hidden="1" customWidth="1"/>
    <col min="16" max="16" width="6.875" style="187" hidden="1" customWidth="1"/>
    <col min="17" max="17" width="8.625" style="187" hidden="1" customWidth="1"/>
    <col min="18" max="18" width="7.125" style="187" hidden="1" customWidth="1"/>
    <col min="19" max="19" width="7.00390625" style="187" hidden="1" customWidth="1"/>
    <col min="20" max="20" width="7.125" style="187" hidden="1" customWidth="1"/>
    <col min="21" max="21" width="6.75390625" style="187" hidden="1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11.625" style="187" hidden="1" customWidth="1"/>
    <col min="28" max="28" width="11.125" style="187" hidden="1" customWidth="1"/>
    <col min="29" max="29" width="9.25390625" style="187" hidden="1" customWidth="1"/>
    <col min="30" max="31" width="10.75390625" style="187" hidden="1" customWidth="1"/>
    <col min="32" max="32" width="10.25390625" style="187" hidden="1" customWidth="1"/>
    <col min="33" max="33" width="7.125" style="187" hidden="1" customWidth="1"/>
    <col min="34" max="34" width="4.75390625" style="187" hidden="1" customWidth="1"/>
    <col min="35" max="36" width="7.125" style="187" hidden="1" customWidth="1"/>
    <col min="37" max="37" width="10.25390625" style="187" hidden="1" customWidth="1"/>
    <col min="38" max="39" width="7.125" style="187" hidden="1" customWidth="1"/>
    <col min="40" max="40" width="13.87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75390625" style="187" customWidth="1"/>
    <col min="46" max="46" width="13.75390625" style="187" hidden="1" customWidth="1"/>
    <col min="47" max="47" width="12.125" style="187" hidden="1" customWidth="1"/>
    <col min="48" max="48" width="7.375" style="187" hidden="1" customWidth="1"/>
    <col min="49" max="49" width="9.625" style="187" hidden="1" customWidth="1"/>
    <col min="50" max="50" width="11.75390625" style="187" hidden="1" customWidth="1"/>
    <col min="51" max="51" width="11.125" style="187" hidden="1" customWidth="1"/>
    <col min="52" max="52" width="11.75390625" style="187" hidden="1" customWidth="1"/>
    <col min="53" max="53" width="11.00390625" style="187" hidden="1" customWidth="1"/>
    <col min="54" max="54" width="10.125" style="187" hidden="1" customWidth="1"/>
    <col min="55" max="55" width="11.00390625" style="187" hidden="1" customWidth="1"/>
    <col min="56" max="56" width="10.25390625" style="187" hidden="1" customWidth="1"/>
    <col min="57" max="16384" width="9.125" style="187" customWidth="1"/>
  </cols>
  <sheetData>
    <row r="1" spans="1:56" s="190" customFormat="1" ht="18.75">
      <c r="A1" s="5"/>
      <c r="B1" s="341" t="s">
        <v>53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329">
        <v>42684</v>
      </c>
      <c r="AS1" s="330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8">
        <v>42681</v>
      </c>
      <c r="O2" s="343"/>
      <c r="P2" s="343"/>
      <c r="Q2" s="5"/>
      <c r="R2" s="5"/>
      <c r="S2" s="338"/>
      <c r="T2" s="343"/>
      <c r="U2" s="343"/>
      <c r="V2" s="5"/>
      <c r="W2" s="5"/>
      <c r="X2" s="338"/>
      <c r="Y2" s="343"/>
      <c r="Z2" s="343"/>
      <c r="AA2" s="5"/>
      <c r="AB2" s="338"/>
      <c r="AC2" s="339"/>
      <c r="AD2" s="339"/>
      <c r="AE2" s="339"/>
      <c r="AF2" s="4"/>
      <c r="AG2" s="4"/>
      <c r="AH2" s="336"/>
      <c r="AI2" s="337"/>
      <c r="AJ2" s="33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4"/>
      <c r="BD2" s="335"/>
    </row>
    <row r="3" spans="1:56" ht="15.75">
      <c r="A3" s="331" t="s">
        <v>17</v>
      </c>
      <c r="B3" s="333" t="s">
        <v>54</v>
      </c>
      <c r="C3" s="333"/>
      <c r="D3" s="333"/>
      <c r="E3" s="333"/>
      <c r="F3" s="333"/>
      <c r="G3" s="333" t="s">
        <v>55</v>
      </c>
      <c r="H3" s="333"/>
      <c r="I3" s="333"/>
      <c r="J3" s="333"/>
      <c r="K3" s="333"/>
      <c r="L3" s="333" t="s">
        <v>56</v>
      </c>
      <c r="M3" s="333"/>
      <c r="N3" s="333"/>
      <c r="O3" s="333"/>
      <c r="P3" s="333"/>
      <c r="Q3" s="333" t="s">
        <v>57</v>
      </c>
      <c r="R3" s="333"/>
      <c r="S3" s="333"/>
      <c r="T3" s="333"/>
      <c r="U3" s="333"/>
      <c r="V3" s="333" t="s">
        <v>58</v>
      </c>
      <c r="W3" s="333"/>
      <c r="X3" s="333"/>
      <c r="Y3" s="333"/>
      <c r="Z3" s="333"/>
      <c r="AA3" s="333" t="s">
        <v>59</v>
      </c>
      <c r="AB3" s="333"/>
      <c r="AC3" s="333"/>
      <c r="AD3" s="333"/>
      <c r="AE3" s="333"/>
      <c r="AF3" s="333" t="s">
        <v>60</v>
      </c>
      <c r="AG3" s="333"/>
      <c r="AH3" s="333"/>
      <c r="AI3" s="333"/>
      <c r="AJ3" s="333"/>
      <c r="AK3" s="333" t="s">
        <v>61</v>
      </c>
      <c r="AL3" s="333"/>
      <c r="AM3" s="333"/>
      <c r="AN3" s="333"/>
      <c r="AO3" s="333" t="s">
        <v>62</v>
      </c>
      <c r="AP3" s="333"/>
      <c r="AQ3" s="333"/>
      <c r="AR3" s="333"/>
      <c r="AS3" s="333"/>
      <c r="AT3" s="333" t="s">
        <v>63</v>
      </c>
      <c r="AU3" s="333"/>
      <c r="AV3" s="333"/>
      <c r="AW3" s="333"/>
      <c r="AX3" s="333"/>
      <c r="AY3" s="333"/>
      <c r="AZ3" s="333" t="s">
        <v>64</v>
      </c>
      <c r="BA3" s="333"/>
      <c r="BB3" s="333"/>
      <c r="BC3" s="333"/>
      <c r="BD3" s="340"/>
    </row>
    <row r="4" spans="1:56" ht="90.75" customHeight="1">
      <c r="A4" s="332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6954</v>
      </c>
      <c r="C6" s="8">
        <v>6954</v>
      </c>
      <c r="D6" s="49">
        <f>C6/B6*100</f>
        <v>100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4548</v>
      </c>
      <c r="D7" s="49">
        <f>C7/B7*100</f>
        <v>93.10133060388945</v>
      </c>
      <c r="E7" s="8">
        <v>5760</v>
      </c>
      <c r="F7" s="50">
        <f t="shared" si="0"/>
        <v>12.66490765171504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1944</v>
      </c>
      <c r="D8" s="49">
        <f>C8/B8*100</f>
        <v>100</v>
      </c>
      <c r="E8" s="8">
        <v>1345</v>
      </c>
      <c r="F8" s="50">
        <f t="shared" si="0"/>
        <v>6.918724279835391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4030</v>
      </c>
      <c r="D9" s="49">
        <f>C9/B9*100</f>
        <v>100</v>
      </c>
      <c r="E9" s="8">
        <v>5775</v>
      </c>
      <c r="F9" s="50">
        <f t="shared" si="0"/>
        <v>14.33002481389578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190</v>
      </c>
      <c r="AV9" s="8"/>
      <c r="AW9" s="50">
        <f t="shared" si="2"/>
        <v>100</v>
      </c>
      <c r="AX9" s="8">
        <v>2400</v>
      </c>
      <c r="AY9" s="11">
        <f t="shared" si="3"/>
        <v>126.31578947368422</v>
      </c>
      <c r="AZ9" s="8">
        <v>215</v>
      </c>
      <c r="BA9" s="8">
        <v>215</v>
      </c>
      <c r="BB9" s="173">
        <f>BA9/AZ9*100</f>
        <v>100</v>
      </c>
      <c r="BC9" s="8">
        <v>5920</v>
      </c>
      <c r="BD9" s="52">
        <f>IF(BC9&gt;0,BC9/BA9*10,"")</f>
        <v>275.3488372093023</v>
      </c>
    </row>
    <row r="10" spans="1:56" ht="18" customHeight="1">
      <c r="A10" s="193" t="s">
        <v>16</v>
      </c>
      <c r="B10" s="45">
        <v>14811</v>
      </c>
      <c r="C10" s="8">
        <v>14811</v>
      </c>
      <c r="D10" s="49">
        <f aca="true" t="shared" si="4" ref="D10:D17">C10/B10*100</f>
        <v>100</v>
      </c>
      <c r="E10" s="8">
        <v>19394</v>
      </c>
      <c r="F10" s="50">
        <f t="shared" si="0"/>
        <v>13.094321787860375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18331</v>
      </c>
      <c r="D11" s="49">
        <f t="shared" si="4"/>
        <v>100</v>
      </c>
      <c r="E11" s="8">
        <v>17649</v>
      </c>
      <c r="F11" s="50">
        <f t="shared" si="0"/>
        <v>9.627952648518903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27912</v>
      </c>
      <c r="D12" s="49">
        <f t="shared" si="4"/>
        <v>96.33464485400705</v>
      </c>
      <c r="E12" s="8">
        <v>36812</v>
      </c>
      <c r="F12" s="50">
        <f t="shared" si="0"/>
        <v>13.18859271997707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/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177</v>
      </c>
      <c r="BB12" s="173">
        <f>BA12/AZ12*100</f>
        <v>100</v>
      </c>
      <c r="BC12" s="8">
        <v>3455</v>
      </c>
      <c r="BD12" s="52">
        <f t="shared" si="6"/>
        <v>195.19774011299435</v>
      </c>
    </row>
    <row r="13" spans="1:56" ht="18" customHeight="1">
      <c r="A13" s="193" t="s">
        <v>5</v>
      </c>
      <c r="B13" s="45">
        <v>12667</v>
      </c>
      <c r="C13" s="8">
        <v>12303</v>
      </c>
      <c r="D13" s="49">
        <f t="shared" si="4"/>
        <v>97.12639141075235</v>
      </c>
      <c r="E13" s="8">
        <v>11568</v>
      </c>
      <c r="F13" s="50">
        <f t="shared" si="0"/>
        <v>9.402584735430382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>
        <v>63</v>
      </c>
      <c r="AQ13" s="50">
        <f>AP13/AO13*100</f>
        <v>100</v>
      </c>
      <c r="AR13" s="8">
        <v>315</v>
      </c>
      <c r="AS13" s="50">
        <f t="shared" si="1"/>
        <v>50</v>
      </c>
      <c r="AT13" s="8">
        <v>15</v>
      </c>
      <c r="AU13" s="8">
        <v>15</v>
      </c>
      <c r="AV13" s="8"/>
      <c r="AW13" s="50">
        <f t="shared" si="2"/>
        <v>100</v>
      </c>
      <c r="AX13" s="8">
        <v>47</v>
      </c>
      <c r="AY13" s="11">
        <f t="shared" si="3"/>
        <v>31.333333333333332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14310</v>
      </c>
      <c r="D14" s="49">
        <f t="shared" si="4"/>
        <v>100</v>
      </c>
      <c r="E14" s="8">
        <v>17003</v>
      </c>
      <c r="F14" s="50">
        <f t="shared" si="0"/>
        <v>11.881900768693221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/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19208</v>
      </c>
      <c r="C17" s="8">
        <v>19208</v>
      </c>
      <c r="D17" s="49">
        <f t="shared" si="4"/>
        <v>100</v>
      </c>
      <c r="E17" s="8">
        <v>23033</v>
      </c>
      <c r="F17" s="50">
        <f t="shared" si="0"/>
        <v>11.991357767596835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5462</v>
      </c>
      <c r="D18" s="49">
        <f>C18/B18*100</f>
        <v>100</v>
      </c>
      <c r="E18" s="8">
        <v>5567</v>
      </c>
      <c r="F18" s="50">
        <f t="shared" si="0"/>
        <v>10.19223727572318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9971</v>
      </c>
      <c r="D19" s="49">
        <f>C19/B19*100</f>
        <v>100</v>
      </c>
      <c r="E19" s="8">
        <v>7374</v>
      </c>
      <c r="F19" s="50">
        <f t="shared" si="0"/>
        <v>7.395446795707552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8686</v>
      </c>
      <c r="AS19" s="50">
        <f t="shared" si="1"/>
        <v>124.08571428571429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15160</v>
      </c>
      <c r="D20" s="49">
        <f>C20/B20*100</f>
        <v>100</v>
      </c>
      <c r="E20" s="8">
        <v>22891</v>
      </c>
      <c r="F20" s="50">
        <f t="shared" si="0"/>
        <v>15.099604221635886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/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33</v>
      </c>
      <c r="BB20" s="173">
        <f>BA20/AZ20*100</f>
        <v>100</v>
      </c>
      <c r="BC20" s="8">
        <v>660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2512</v>
      </c>
      <c r="D21" s="49">
        <f>C21/B21*100</f>
        <v>68.93523600439077</v>
      </c>
      <c r="E21" s="8">
        <v>3223</v>
      </c>
      <c r="F21" s="50">
        <f t="shared" si="0"/>
        <v>12.830414012738853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3560</v>
      </c>
      <c r="S21" s="182">
        <f>R21/Q21*100</f>
        <v>63.94826657086402</v>
      </c>
      <c r="T21" s="183">
        <v>2557</v>
      </c>
      <c r="U21" s="182">
        <f>T21/R21*10</f>
        <v>7.182584269662922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35</v>
      </c>
      <c r="AU21" s="8">
        <v>35</v>
      </c>
      <c r="AV21" s="8"/>
      <c r="AW21" s="50">
        <f>AU21/AT21*100</f>
        <v>100</v>
      </c>
      <c r="AX21" s="8">
        <v>285</v>
      </c>
      <c r="AY21" s="11">
        <f t="shared" si="3"/>
        <v>81.42857142857142</v>
      </c>
      <c r="AZ21" s="8">
        <v>55</v>
      </c>
      <c r="BA21" s="8">
        <v>55</v>
      </c>
      <c r="BB21" s="173">
        <f>BA21/AZ21*100</f>
        <v>100</v>
      </c>
      <c r="BC21" s="8">
        <v>512</v>
      </c>
      <c r="BD21" s="52">
        <f t="shared" si="6"/>
        <v>93.0909090909091</v>
      </c>
    </row>
    <row r="22" spans="1:56" ht="18" customHeight="1">
      <c r="A22" s="193" t="s">
        <v>11</v>
      </c>
      <c r="B22" s="45">
        <v>3506</v>
      </c>
      <c r="C22" s="8">
        <v>3506</v>
      </c>
      <c r="D22" s="49">
        <f aca="true" t="shared" si="9" ref="D22:D27">C22/B22*100</f>
        <v>100</v>
      </c>
      <c r="E22" s="8">
        <v>2929</v>
      </c>
      <c r="F22" s="50">
        <f t="shared" si="0"/>
        <v>8.354249857387336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7597</v>
      </c>
      <c r="D23" s="49">
        <f t="shared" si="9"/>
        <v>100</v>
      </c>
      <c r="E23" s="8">
        <v>9659</v>
      </c>
      <c r="F23" s="50">
        <f t="shared" si="0"/>
        <v>12.714229301039882</v>
      </c>
      <c r="G23" s="8">
        <v>1429</v>
      </c>
      <c r="H23" s="8">
        <v>1429</v>
      </c>
      <c r="I23" s="50">
        <f>H23/G23*100</f>
        <v>100</v>
      </c>
      <c r="J23" s="8">
        <v>47435</v>
      </c>
      <c r="K23" s="50">
        <f>J23/H23*10</f>
        <v>331.94541637508746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8263</v>
      </c>
      <c r="D24" s="49">
        <f t="shared" si="9"/>
        <v>100</v>
      </c>
      <c r="E24" s="8">
        <v>13800</v>
      </c>
      <c r="F24" s="50">
        <f t="shared" si="0"/>
        <v>16.700956069224254</v>
      </c>
      <c r="G24" s="8">
        <v>11451</v>
      </c>
      <c r="H24" s="8">
        <v>10897</v>
      </c>
      <c r="I24" s="50">
        <f>H24/G24*100</f>
        <v>95.1619945856257</v>
      </c>
      <c r="J24" s="8">
        <v>369408</v>
      </c>
      <c r="K24" s="50">
        <f>J24/H24*10</f>
        <v>338.99972469487017</v>
      </c>
      <c r="L24" s="8">
        <v>150</v>
      </c>
      <c r="M24" s="8">
        <v>150</v>
      </c>
      <c r="N24" s="50">
        <f>M24/L24*100</f>
        <v>100</v>
      </c>
      <c r="O24" s="8">
        <v>150</v>
      </c>
      <c r="P24" s="50">
        <f>O24/M24*10</f>
        <v>10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150</v>
      </c>
      <c r="AC24" s="7">
        <f>AB24/AA24*100</f>
        <v>100</v>
      </c>
      <c r="AD24" s="7">
        <v>116</v>
      </c>
      <c r="AE24" s="11">
        <f t="shared" si="5"/>
        <v>7.733333333333333</v>
      </c>
      <c r="AF24" s="8">
        <v>30</v>
      </c>
      <c r="AG24" s="8">
        <v>30</v>
      </c>
      <c r="AH24" s="167">
        <f>AG24/AF24*100</f>
        <v>100</v>
      </c>
      <c r="AI24" s="8">
        <v>30</v>
      </c>
      <c r="AJ24" s="56">
        <f>IF(AI24&gt;0,AI24/AF24*10,"")</f>
        <v>10</v>
      </c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/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140</v>
      </c>
      <c r="BB24" s="173">
        <f>BA24/AZ24*100</f>
        <v>100</v>
      </c>
      <c r="BC24" s="8">
        <v>2223</v>
      </c>
      <c r="BD24" s="52">
        <f t="shared" si="6"/>
        <v>158.78571428571428</v>
      </c>
    </row>
    <row r="25" spans="1:56" ht="18" customHeight="1">
      <c r="A25" s="193" t="s">
        <v>13</v>
      </c>
      <c r="B25" s="45">
        <v>25153</v>
      </c>
      <c r="C25" s="8">
        <v>24953</v>
      </c>
      <c r="D25" s="49">
        <f t="shared" si="9"/>
        <v>99.2048662187413</v>
      </c>
      <c r="E25" s="8">
        <v>36656</v>
      </c>
      <c r="F25" s="50">
        <f t="shared" si="0"/>
        <v>14.690017232396906</v>
      </c>
      <c r="G25" s="8">
        <v>1847</v>
      </c>
      <c r="H25" s="8">
        <v>1847</v>
      </c>
      <c r="I25" s="50">
        <f>H25/G25*100</f>
        <v>100</v>
      </c>
      <c r="J25" s="8">
        <v>73880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2465</v>
      </c>
      <c r="R25" s="8">
        <v>2465</v>
      </c>
      <c r="S25" s="49">
        <f>R25/Q25*100</f>
        <v>100</v>
      </c>
      <c r="T25" s="8">
        <v>1581</v>
      </c>
      <c r="U25" s="49">
        <f>T25/R25*10</f>
        <v>6.413793103448276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167"/>
      <c r="AI25" s="8"/>
      <c r="AJ25" s="56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/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73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232187</v>
      </c>
      <c r="C26" s="192">
        <f>SUM(C6:C25)</f>
        <v>229092</v>
      </c>
      <c r="D26" s="180">
        <f t="shared" si="9"/>
        <v>98.66702270152938</v>
      </c>
      <c r="E26" s="192">
        <f>SUM(E6:E25)</f>
        <v>285489</v>
      </c>
      <c r="F26" s="56">
        <f t="shared" si="0"/>
        <v>12.461762086847205</v>
      </c>
      <c r="G26" s="192">
        <f>SUM(G23:G25)</f>
        <v>14727</v>
      </c>
      <c r="H26" s="192">
        <f>SUM(H23:H25)</f>
        <v>14173</v>
      </c>
      <c r="I26" s="56">
        <f>H26/G26*100</f>
        <v>96.23820194201127</v>
      </c>
      <c r="J26" s="192">
        <f>SUM(J23:J25)</f>
        <v>490723</v>
      </c>
      <c r="K26" s="56">
        <f>J26/H26*10</f>
        <v>346.23791716644325</v>
      </c>
      <c r="L26" s="192">
        <f>SUM(L5:L25)</f>
        <v>4709</v>
      </c>
      <c r="M26" s="192">
        <f>SUM(M5:M25)</f>
        <v>4709</v>
      </c>
      <c r="N26" s="56">
        <f>M26/L26*100</f>
        <v>100</v>
      </c>
      <c r="O26" s="167">
        <f>SUM(O5:O25)</f>
        <v>5080</v>
      </c>
      <c r="P26" s="56">
        <f>O26/M26*10</f>
        <v>10.787853047356126</v>
      </c>
      <c r="Q26" s="192">
        <f>SUM(Q6:Q25)</f>
        <v>11442</v>
      </c>
      <c r="R26" s="192">
        <f>SUM(R5:R25)</f>
        <v>7483</v>
      </c>
      <c r="S26" s="180">
        <f>R26/Q26*100</f>
        <v>65.39940569830449</v>
      </c>
      <c r="T26" s="192">
        <f>SUM(T5:T25)</f>
        <v>4856</v>
      </c>
      <c r="U26" s="180">
        <f>T26/R26*10</f>
        <v>6.489375918749165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3393</v>
      </c>
      <c r="AB26" s="55">
        <f>SUM(AB5:AB25)</f>
        <v>492</v>
      </c>
      <c r="AC26" s="168">
        <f>AB26/AA26*100</f>
        <v>14.500442086648983</v>
      </c>
      <c r="AD26" s="55">
        <f>SUM(AD5:AD25)</f>
        <v>298</v>
      </c>
      <c r="AE26" s="179">
        <f>IF(AD26&gt;0,AD26/AB26*10,"")</f>
        <v>6.056910569105691</v>
      </c>
      <c r="AF26" s="192">
        <f>SUM(AF5:AF25)</f>
        <v>1341</v>
      </c>
      <c r="AG26" s="192">
        <f>SUM(AG9:AG25)</f>
        <v>1341</v>
      </c>
      <c r="AH26" s="167">
        <f>AG26/AF26*100</f>
        <v>100</v>
      </c>
      <c r="AI26" s="192">
        <f>SUM(AI15:AI25)</f>
        <v>554</v>
      </c>
      <c r="AJ26" s="56">
        <f>IF(AI26&gt;0,AI26/AF26*10,"")</f>
        <v>4.1312453392990305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12156</v>
      </c>
      <c r="AQ26" s="56">
        <f>AP26/AO26*100</f>
        <v>93.21371060501495</v>
      </c>
      <c r="AR26" s="58">
        <f>SUM(AR6:AR25)</f>
        <v>175889</v>
      </c>
      <c r="AS26" s="56">
        <f>IF(AR26&gt;0,AR26/AP26*10,"")</f>
        <v>144.69315564330373</v>
      </c>
      <c r="AT26" s="192">
        <f>SUM(AT5:AT25)</f>
        <v>1819.8</v>
      </c>
      <c r="AU26" s="192">
        <f>SUM(AU5:AU25)</f>
        <v>1819.8</v>
      </c>
      <c r="AV26" s="192">
        <f>SUM(AV6:AV25)</f>
        <v>0</v>
      </c>
      <c r="AW26" s="56">
        <f>AU26/AT26*100</f>
        <v>100</v>
      </c>
      <c r="AX26" s="192">
        <f>SUM(AX5:AX25)</f>
        <v>27560</v>
      </c>
      <c r="AY26" s="56">
        <f>AX26/AU26*10</f>
        <v>151.4452137597538</v>
      </c>
      <c r="AZ26" s="192">
        <f>SUM(AZ5:AZ25)</f>
        <v>1282.7</v>
      </c>
      <c r="BA26" s="192">
        <f>SUM(BA5:BA25)</f>
        <v>1282.7</v>
      </c>
      <c r="BB26" s="169">
        <f>BA26/AZ26*100</f>
        <v>100</v>
      </c>
      <c r="BC26" s="192">
        <f>SUM(BC5:BC25)</f>
        <v>25887.4</v>
      </c>
      <c r="BD26" s="59">
        <f>BC26/BA26*10</f>
        <v>201.8195992827629</v>
      </c>
    </row>
    <row r="27" spans="1:56" ht="15" customHeight="1" thickBot="1">
      <c r="A27" s="60" t="s">
        <v>15</v>
      </c>
      <c r="B27" s="12">
        <v>170985</v>
      </c>
      <c r="C27" s="12">
        <v>153126</v>
      </c>
      <c r="D27" s="49">
        <f t="shared" si="9"/>
        <v>89.55522414246863</v>
      </c>
      <c r="E27" s="12">
        <v>189776</v>
      </c>
      <c r="F27" s="50">
        <f t="shared" si="0"/>
        <v>12.39345375703669</v>
      </c>
      <c r="G27" s="12">
        <v>13466</v>
      </c>
      <c r="H27" s="12">
        <v>13326</v>
      </c>
      <c r="I27" s="50">
        <f>H27/G27*100</f>
        <v>98.96034457151343</v>
      </c>
      <c r="J27" s="12">
        <v>396476</v>
      </c>
      <c r="K27" s="50">
        <f>J27/H27*10</f>
        <v>297.5206363499925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7716</v>
      </c>
      <c r="S27" s="184">
        <f>R27/Q27*100</f>
        <v>68.92362661902635</v>
      </c>
      <c r="T27" s="185">
        <v>5854</v>
      </c>
      <c r="U27" s="184">
        <f>T27/R27*10</f>
        <v>7.586832555728357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14380</v>
      </c>
      <c r="AQ27" s="50">
        <f>AP27/AO27*100</f>
        <v>99.44674965421854</v>
      </c>
      <c r="AR27" s="12">
        <v>246445</v>
      </c>
      <c r="AS27" s="50">
        <f>IF(AR27&gt;0,AR27/AP27*10,"")</f>
        <v>171.38038942976354</v>
      </c>
      <c r="AT27" s="12">
        <v>1736</v>
      </c>
      <c r="AU27" s="12">
        <v>1711</v>
      </c>
      <c r="AV27" s="53"/>
      <c r="AW27" s="50">
        <f>AU27/AT27*100</f>
        <v>98.55990783410138</v>
      </c>
      <c r="AX27" s="61">
        <v>30278</v>
      </c>
      <c r="AY27" s="50">
        <f>AX27/AU27*10</f>
        <v>176.96084161309176</v>
      </c>
      <c r="AZ27" s="12">
        <v>1195</v>
      </c>
      <c r="BA27" s="12">
        <v>1152</v>
      </c>
      <c r="BB27" s="173">
        <f>BA27/AZ27*100</f>
        <v>96.40167364016736</v>
      </c>
      <c r="BC27" s="12">
        <v>18483</v>
      </c>
      <c r="BD27" s="174">
        <f>BC27/BA27*10</f>
        <v>160.44270833333331</v>
      </c>
    </row>
  </sheetData>
  <sheetProtection/>
  <mergeCells count="20">
    <mergeCell ref="Q3:U3"/>
    <mergeCell ref="S2:U2"/>
    <mergeCell ref="X2:Z2"/>
    <mergeCell ref="BC2:BD2"/>
    <mergeCell ref="AO3:AS3"/>
    <mergeCell ref="AT3:AY3"/>
    <mergeCell ref="AH2:AJ2"/>
    <mergeCell ref="AZ3:BD3"/>
    <mergeCell ref="AF3:AJ3"/>
    <mergeCell ref="AK3:AN3"/>
    <mergeCell ref="AR1:AS1"/>
    <mergeCell ref="A3:A4"/>
    <mergeCell ref="B3:F3"/>
    <mergeCell ref="G3:K3"/>
    <mergeCell ref="V3:Z3"/>
    <mergeCell ref="AB2:AE2"/>
    <mergeCell ref="AA3:AE3"/>
    <mergeCell ref="B1:P1"/>
    <mergeCell ref="N2:P2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J3" sqref="J3:L4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4" t="s">
        <v>99</v>
      </c>
      <c r="C1" s="345"/>
      <c r="D1" s="345"/>
      <c r="E1" s="345"/>
      <c r="F1" s="345"/>
      <c r="G1" s="345"/>
      <c r="H1" s="345"/>
      <c r="I1" s="346"/>
      <c r="J1" s="346"/>
      <c r="K1" s="346"/>
    </row>
    <row r="2" spans="1:12" ht="19.5" thickBot="1">
      <c r="A2" s="1"/>
      <c r="B2" s="347"/>
      <c r="C2" s="347"/>
      <c r="D2" s="347"/>
      <c r="E2" s="347"/>
      <c r="F2" s="347"/>
      <c r="G2" s="347"/>
      <c r="H2" s="347"/>
      <c r="I2" s="348"/>
      <c r="J2" s="348"/>
      <c r="K2" s="348"/>
      <c r="L2" s="195">
        <v>42684</v>
      </c>
    </row>
    <row r="3" spans="1:12" ht="16.5">
      <c r="A3" s="349" t="s">
        <v>100</v>
      </c>
      <c r="B3" s="351" t="s">
        <v>101</v>
      </c>
      <c r="C3" s="352"/>
      <c r="D3" s="352"/>
      <c r="E3" s="352"/>
      <c r="F3" s="352"/>
      <c r="G3" s="352"/>
      <c r="H3" s="352"/>
      <c r="I3" s="353"/>
      <c r="J3" s="354" t="s">
        <v>102</v>
      </c>
      <c r="K3" s="355"/>
      <c r="L3" s="356"/>
    </row>
    <row r="4" spans="1:12" ht="16.5">
      <c r="A4" s="350"/>
      <c r="B4" s="360" t="s">
        <v>103</v>
      </c>
      <c r="C4" s="361"/>
      <c r="D4" s="361"/>
      <c r="E4" s="362"/>
      <c r="F4" s="360" t="s">
        <v>104</v>
      </c>
      <c r="G4" s="361"/>
      <c r="H4" s="361"/>
      <c r="I4" s="363"/>
      <c r="J4" s="357"/>
      <c r="K4" s="358"/>
      <c r="L4" s="359"/>
    </row>
    <row r="5" spans="1:12" ht="19.5" thickBot="1">
      <c r="A5" s="350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14376</v>
      </c>
      <c r="L7" s="217">
        <f>IF(K7&gt;0,K7/J7*100,"")</f>
        <v>347.58220502901355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10417</v>
      </c>
      <c r="L8" s="217">
        <f aca="true" t="shared" si="2" ref="L8:L28">IF(K8&gt;0,K8/J8*100,"")</f>
        <v>136.4910901467505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4000</v>
      </c>
      <c r="L9" s="217">
        <f t="shared" si="2"/>
        <v>81.51620134501732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18395</v>
      </c>
      <c r="L11" s="217">
        <f t="shared" si="2"/>
        <v>105.91317365269461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29580</v>
      </c>
      <c r="L12" s="217">
        <f t="shared" si="2"/>
        <v>107.46594005449592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73701</v>
      </c>
      <c r="L13" s="217">
        <f t="shared" si="2"/>
        <v>108.67949568679495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19837</v>
      </c>
      <c r="L15" s="217">
        <f t="shared" si="2"/>
        <v>112.85771178244298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12650</v>
      </c>
      <c r="L17" s="217">
        <f t="shared" si="2"/>
        <v>139.2711659143455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21354</v>
      </c>
      <c r="L18" s="217">
        <f t="shared" si="2"/>
        <v>100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12563</v>
      </c>
      <c r="L19" s="217">
        <f>IF(K19&gt;0,K19/J19*100,"")</f>
        <v>102.95009423912154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16725</v>
      </c>
      <c r="L20" s="217">
        <f t="shared" si="2"/>
        <v>83.1179803200477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26405</v>
      </c>
      <c r="L21" s="217">
        <f t="shared" si="2"/>
        <v>101.40168970814132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22794</v>
      </c>
      <c r="L22" s="217">
        <f t="shared" si="2"/>
        <v>141.56005465159606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55000</v>
      </c>
      <c r="L25" s="217">
        <f t="shared" si="2"/>
        <v>82.22086017968995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42685</v>
      </c>
      <c r="L26" s="217">
        <f t="shared" si="2"/>
        <v>91.33411789879105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465194</v>
      </c>
      <c r="L28" s="234">
        <f t="shared" si="2"/>
        <v>103.23695984092605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25390625" style="0" customWidth="1"/>
    <col min="18" max="18" width="10.25390625" style="0" customWidth="1"/>
    <col min="19" max="19" width="13.25390625" style="0" customWidth="1"/>
    <col min="20" max="20" width="12.62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7" t="s">
        <v>111</v>
      </c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238">
        <v>42684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70" t="s">
        <v>17</v>
      </c>
      <c r="B3" s="372" t="s">
        <v>113</v>
      </c>
      <c r="C3" s="373"/>
      <c r="D3" s="373"/>
      <c r="E3" s="373"/>
      <c r="F3" s="374"/>
      <c r="G3" s="364" t="s">
        <v>114</v>
      </c>
      <c r="H3" s="365"/>
      <c r="I3" s="365"/>
      <c r="J3" s="365"/>
      <c r="K3" s="366"/>
      <c r="L3" s="364" t="s">
        <v>115</v>
      </c>
      <c r="M3" s="365"/>
      <c r="N3" s="365"/>
      <c r="O3" s="365"/>
      <c r="P3" s="366"/>
      <c r="Q3" s="364" t="s">
        <v>116</v>
      </c>
      <c r="R3" s="365"/>
      <c r="S3" s="365"/>
      <c r="T3" s="365"/>
      <c r="U3" s="366"/>
      <c r="V3" s="364" t="s">
        <v>117</v>
      </c>
      <c r="W3" s="365"/>
      <c r="X3" s="365"/>
      <c r="Y3" s="365"/>
      <c r="Z3" s="366"/>
    </row>
    <row r="4" spans="1:26" ht="33.75" customHeight="1">
      <c r="A4" s="371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>
        <f>SUM(W8:X8)</f>
        <v>480</v>
      </c>
      <c r="Z8" s="253">
        <f>(Y8*100)/V8</f>
        <v>100</v>
      </c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>
        <v>11940</v>
      </c>
      <c r="Y25" s="249">
        <f>SUM(W25:X25)</f>
        <v>13530</v>
      </c>
      <c r="Z25" s="253">
        <f>(Y25*100)/V25</f>
        <v>100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66302</v>
      </c>
      <c r="Y26" s="258">
        <f>SUM(Y5:Y25)</f>
        <v>69218</v>
      </c>
      <c r="Z26" s="260">
        <f>(Y26*100)/V26</f>
        <v>51.11772481888205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60838</v>
      </c>
      <c r="M27" s="263">
        <v>4329</v>
      </c>
      <c r="N27" s="264">
        <v>64001</v>
      </c>
      <c r="O27" s="249">
        <v>68330</v>
      </c>
      <c r="P27" s="250">
        <v>105.19905322331438</v>
      </c>
      <c r="Q27" s="262">
        <v>164429</v>
      </c>
      <c r="R27" s="263">
        <v>51405</v>
      </c>
      <c r="S27" s="264">
        <v>217829</v>
      </c>
      <c r="T27" s="249">
        <v>269234</v>
      </c>
      <c r="U27" s="253">
        <v>163.73875654537824</v>
      </c>
      <c r="V27" s="262">
        <v>90760</v>
      </c>
      <c r="W27" s="263"/>
      <c r="X27" s="264">
        <v>3460</v>
      </c>
      <c r="Y27" s="249">
        <f>X27+W27</f>
        <v>3460</v>
      </c>
      <c r="Z27" s="253">
        <f>(Y27*100)/V27</f>
        <v>3.8122520934332305</v>
      </c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6.875" style="0" customWidth="1"/>
    <col min="12" max="12" width="7.8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266"/>
      <c r="B1" s="381" t="s">
        <v>123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4">
        <v>42684</v>
      </c>
      <c r="P1" s="384"/>
    </row>
    <row r="2" spans="1:16" ht="18.75" customHeight="1" thickBot="1">
      <c r="A2" s="267" t="s">
        <v>124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268"/>
      <c r="P2" s="268"/>
    </row>
    <row r="3" spans="1:16" ht="15.75" customHeight="1">
      <c r="A3" s="385" t="s">
        <v>125</v>
      </c>
      <c r="B3" s="388" t="s">
        <v>126</v>
      </c>
      <c r="C3" s="388"/>
      <c r="D3" s="388"/>
      <c r="E3" s="389" t="s">
        <v>127</v>
      </c>
      <c r="F3" s="389"/>
      <c r="G3" s="389"/>
      <c r="H3" s="389"/>
      <c r="I3" s="389"/>
      <c r="J3" s="389"/>
      <c r="K3" s="391" t="s">
        <v>128</v>
      </c>
      <c r="L3" s="391"/>
      <c r="M3" s="388" t="s">
        <v>129</v>
      </c>
      <c r="N3" s="388"/>
      <c r="O3" s="388"/>
      <c r="P3" s="392"/>
    </row>
    <row r="4" spans="1:16" ht="17.25" customHeight="1">
      <c r="A4" s="386"/>
      <c r="B4" s="393" t="s">
        <v>130</v>
      </c>
      <c r="C4" s="377" t="s">
        <v>131</v>
      </c>
      <c r="D4" s="377"/>
      <c r="E4" s="390"/>
      <c r="F4" s="390"/>
      <c r="G4" s="390"/>
      <c r="H4" s="390"/>
      <c r="I4" s="390"/>
      <c r="J4" s="390"/>
      <c r="K4" s="377" t="s">
        <v>132</v>
      </c>
      <c r="L4" s="377"/>
      <c r="M4" s="375" t="s">
        <v>133</v>
      </c>
      <c r="N4" s="375"/>
      <c r="O4" s="375" t="s">
        <v>134</v>
      </c>
      <c r="P4" s="376"/>
    </row>
    <row r="5" spans="1:16" ht="16.5" customHeight="1">
      <c r="A5" s="386"/>
      <c r="B5" s="393"/>
      <c r="C5" s="377" t="s">
        <v>135</v>
      </c>
      <c r="D5" s="377"/>
      <c r="E5" s="377" t="s">
        <v>136</v>
      </c>
      <c r="F5" s="377"/>
      <c r="G5" s="378" t="s">
        <v>137</v>
      </c>
      <c r="H5" s="378"/>
      <c r="I5" s="378" t="s">
        <v>138</v>
      </c>
      <c r="J5" s="378"/>
      <c r="K5" s="379" t="s">
        <v>139</v>
      </c>
      <c r="L5" s="379"/>
      <c r="M5" s="379" t="s">
        <v>137</v>
      </c>
      <c r="N5" s="379"/>
      <c r="O5" s="379" t="s">
        <v>137</v>
      </c>
      <c r="P5" s="380"/>
    </row>
    <row r="6" spans="1:16" ht="17.25" customHeight="1" thickBot="1">
      <c r="A6" s="387"/>
      <c r="B6" s="394"/>
      <c r="C6" s="269" t="s">
        <v>150</v>
      </c>
      <c r="D6" s="269" t="s">
        <v>152</v>
      </c>
      <c r="E6" s="270" t="s">
        <v>140</v>
      </c>
      <c r="F6" s="270" t="s">
        <v>141</v>
      </c>
      <c r="G6" s="270" t="s">
        <v>140</v>
      </c>
      <c r="H6" s="270" t="s">
        <v>141</v>
      </c>
      <c r="I6" s="270" t="s">
        <v>140</v>
      </c>
      <c r="J6" s="270" t="s">
        <v>141</v>
      </c>
      <c r="K6" s="270" t="s">
        <v>140</v>
      </c>
      <c r="L6" s="270" t="s">
        <v>141</v>
      </c>
      <c r="M6" s="270" t="s">
        <v>140</v>
      </c>
      <c r="N6" s="270" t="s">
        <v>141</v>
      </c>
      <c r="O6" s="270" t="s">
        <v>140</v>
      </c>
      <c r="P6" s="271" t="s">
        <v>141</v>
      </c>
    </row>
    <row r="7" spans="1:16" ht="15" customHeight="1">
      <c r="A7" s="272" t="s">
        <v>0</v>
      </c>
      <c r="B7" s="273">
        <v>56</v>
      </c>
      <c r="C7" s="273">
        <v>56</v>
      </c>
      <c r="D7" s="273">
        <v>56</v>
      </c>
      <c r="E7" s="274">
        <v>86</v>
      </c>
      <c r="F7" s="275">
        <v>81.2</v>
      </c>
      <c r="G7" s="274">
        <v>0.4</v>
      </c>
      <c r="H7" s="276">
        <v>0.4</v>
      </c>
      <c r="I7" s="274">
        <v>0.3</v>
      </c>
      <c r="J7" s="276">
        <v>0.3</v>
      </c>
      <c r="K7" s="277">
        <f aca="true" t="shared" si="0" ref="K7:K28">G7/D7*1000</f>
        <v>7.142857142857143</v>
      </c>
      <c r="L7" s="278">
        <v>7.142857142857143</v>
      </c>
      <c r="M7" s="279">
        <v>6.5</v>
      </c>
      <c r="N7" s="279">
        <v>6.5</v>
      </c>
      <c r="O7" s="280">
        <v>0.5</v>
      </c>
      <c r="P7" s="281">
        <v>0.5</v>
      </c>
    </row>
    <row r="8" spans="1:16" ht="15.75" customHeight="1">
      <c r="A8" s="312" t="s">
        <v>142</v>
      </c>
      <c r="B8" s="282">
        <v>1004</v>
      </c>
      <c r="C8" s="282">
        <v>1181</v>
      </c>
      <c r="D8" s="282">
        <v>1181</v>
      </c>
      <c r="E8" s="283">
        <v>2838</v>
      </c>
      <c r="F8" s="284">
        <v>2432</v>
      </c>
      <c r="G8" s="283">
        <v>10.1</v>
      </c>
      <c r="H8" s="285">
        <v>9.5</v>
      </c>
      <c r="I8" s="283">
        <v>9.1</v>
      </c>
      <c r="J8" s="285">
        <v>8.3</v>
      </c>
      <c r="K8" s="286">
        <f t="shared" si="0"/>
        <v>8.55207451312447</v>
      </c>
      <c r="L8" s="287">
        <v>9.46215139442231</v>
      </c>
      <c r="M8" s="288">
        <v>943</v>
      </c>
      <c r="N8" s="288">
        <v>868</v>
      </c>
      <c r="O8" s="289">
        <v>3</v>
      </c>
      <c r="P8" s="290">
        <v>3</v>
      </c>
    </row>
    <row r="9" spans="1:16" ht="14.25" customHeight="1">
      <c r="A9" s="312" t="s">
        <v>143</v>
      </c>
      <c r="B9" s="282">
        <v>1149</v>
      </c>
      <c r="C9" s="282">
        <v>1149</v>
      </c>
      <c r="D9" s="282">
        <v>1149</v>
      </c>
      <c r="E9" s="283">
        <v>2709</v>
      </c>
      <c r="F9" s="284">
        <v>2508.8</v>
      </c>
      <c r="G9" s="283">
        <v>11.8</v>
      </c>
      <c r="H9" s="285">
        <v>9.8</v>
      </c>
      <c r="I9" s="283">
        <v>7.8</v>
      </c>
      <c r="J9" s="285">
        <v>8.9</v>
      </c>
      <c r="K9" s="286">
        <f t="shared" si="0"/>
        <v>10.269799825935598</v>
      </c>
      <c r="L9" s="287">
        <v>9.889001009081737</v>
      </c>
      <c r="M9" s="288">
        <v>1252</v>
      </c>
      <c r="N9" s="288">
        <v>1130</v>
      </c>
      <c r="O9" s="289">
        <v>4</v>
      </c>
      <c r="P9" s="290">
        <v>4</v>
      </c>
    </row>
    <row r="10" spans="1:16" ht="15" customHeight="1">
      <c r="A10" s="312" t="s">
        <v>1</v>
      </c>
      <c r="B10" s="282">
        <v>299</v>
      </c>
      <c r="C10" s="282">
        <v>346</v>
      </c>
      <c r="D10" s="282">
        <v>346</v>
      </c>
      <c r="E10" s="283">
        <v>666.5</v>
      </c>
      <c r="F10" s="284">
        <v>588.8</v>
      </c>
      <c r="G10" s="283">
        <v>2.5</v>
      </c>
      <c r="H10" s="285">
        <v>2.3</v>
      </c>
      <c r="I10" s="283">
        <v>2.5</v>
      </c>
      <c r="J10" s="285">
        <v>2.3</v>
      </c>
      <c r="K10" s="286">
        <f t="shared" si="0"/>
        <v>7.22543352601156</v>
      </c>
      <c r="L10" s="287">
        <v>7.718120805369127</v>
      </c>
      <c r="M10" s="288">
        <v>1182</v>
      </c>
      <c r="N10" s="288">
        <v>967</v>
      </c>
      <c r="O10" s="289">
        <v>3</v>
      </c>
      <c r="P10" s="290">
        <v>4</v>
      </c>
    </row>
    <row r="11" spans="1:16" ht="15.75" customHeight="1">
      <c r="A11" s="312" t="s">
        <v>2</v>
      </c>
      <c r="B11" s="282">
        <v>690</v>
      </c>
      <c r="C11" s="282">
        <v>690</v>
      </c>
      <c r="D11" s="282">
        <v>690</v>
      </c>
      <c r="E11" s="283">
        <v>1870.5</v>
      </c>
      <c r="F11" s="284">
        <v>1664</v>
      </c>
      <c r="G11" s="283">
        <v>6.1</v>
      </c>
      <c r="H11" s="285">
        <v>6.5</v>
      </c>
      <c r="I11" s="283">
        <v>5.3</v>
      </c>
      <c r="J11" s="285">
        <v>5.7</v>
      </c>
      <c r="K11" s="286">
        <f t="shared" si="0"/>
        <v>8.840579710144926</v>
      </c>
      <c r="L11" s="287">
        <v>9.420289855072465</v>
      </c>
      <c r="M11" s="288">
        <v>2283</v>
      </c>
      <c r="N11" s="288">
        <v>2038.5</v>
      </c>
      <c r="O11" s="289">
        <v>4</v>
      </c>
      <c r="P11" s="290">
        <v>4.5</v>
      </c>
    </row>
    <row r="12" spans="1:16" ht="15" customHeight="1">
      <c r="A12" s="312" t="s">
        <v>16</v>
      </c>
      <c r="B12" s="282">
        <v>433</v>
      </c>
      <c r="C12" s="282">
        <v>467</v>
      </c>
      <c r="D12" s="282">
        <v>467</v>
      </c>
      <c r="E12" s="283">
        <v>1677</v>
      </c>
      <c r="F12" s="284">
        <v>1433.6</v>
      </c>
      <c r="G12" s="283">
        <v>5</v>
      </c>
      <c r="H12" s="285">
        <v>5.6</v>
      </c>
      <c r="I12" s="283">
        <v>4.9</v>
      </c>
      <c r="J12" s="285">
        <v>5.5</v>
      </c>
      <c r="K12" s="286">
        <f t="shared" si="0"/>
        <v>10.70663811563169</v>
      </c>
      <c r="L12" s="287">
        <v>12.933025404157044</v>
      </c>
      <c r="M12" s="288">
        <v>2553.6</v>
      </c>
      <c r="N12" s="288">
        <v>2313.1</v>
      </c>
      <c r="O12" s="289">
        <v>9.9</v>
      </c>
      <c r="P12" s="290">
        <v>5</v>
      </c>
    </row>
    <row r="13" spans="1:16" ht="15" customHeight="1">
      <c r="A13" s="312" t="s">
        <v>3</v>
      </c>
      <c r="B13" s="282">
        <v>1659</v>
      </c>
      <c r="C13" s="282">
        <v>1380</v>
      </c>
      <c r="D13" s="282">
        <v>1380</v>
      </c>
      <c r="E13" s="283">
        <v>5513</v>
      </c>
      <c r="F13" s="284">
        <v>5533</v>
      </c>
      <c r="G13" s="283">
        <v>14.9</v>
      </c>
      <c r="H13" s="285">
        <v>21.3</v>
      </c>
      <c r="I13" s="283">
        <v>12</v>
      </c>
      <c r="J13" s="285">
        <v>19.1</v>
      </c>
      <c r="K13" s="286">
        <f t="shared" si="0"/>
        <v>10.797101449275363</v>
      </c>
      <c r="L13" s="287">
        <v>12.815884476534295</v>
      </c>
      <c r="M13" s="288">
        <v>899</v>
      </c>
      <c r="N13" s="288">
        <v>938</v>
      </c>
      <c r="O13" s="289">
        <v>3</v>
      </c>
      <c r="P13" s="290">
        <v>4</v>
      </c>
    </row>
    <row r="14" spans="1:16" ht="15" customHeight="1">
      <c r="A14" s="312" t="s">
        <v>4</v>
      </c>
      <c r="B14" s="282">
        <v>2742</v>
      </c>
      <c r="C14" s="282">
        <v>2742</v>
      </c>
      <c r="D14" s="282">
        <v>2742</v>
      </c>
      <c r="E14" s="283">
        <v>8127</v>
      </c>
      <c r="F14" s="284">
        <v>9190.4</v>
      </c>
      <c r="G14" s="283">
        <v>37.8</v>
      </c>
      <c r="H14" s="285">
        <v>35.9</v>
      </c>
      <c r="I14" s="283">
        <v>35.8</v>
      </c>
      <c r="J14" s="285">
        <v>35.7</v>
      </c>
      <c r="K14" s="286">
        <f t="shared" si="0"/>
        <v>13.785557986870897</v>
      </c>
      <c r="L14" s="287">
        <v>13.092633114514953</v>
      </c>
      <c r="M14" s="288">
        <v>2916</v>
      </c>
      <c r="N14" s="288">
        <v>3468</v>
      </c>
      <c r="O14" s="289">
        <v>27</v>
      </c>
      <c r="P14" s="290">
        <v>10</v>
      </c>
    </row>
    <row r="15" spans="1:16" ht="15.75" customHeight="1">
      <c r="A15" s="312" t="s">
        <v>5</v>
      </c>
      <c r="B15" s="282">
        <v>711</v>
      </c>
      <c r="C15" s="282">
        <v>713</v>
      </c>
      <c r="D15" s="282">
        <v>713</v>
      </c>
      <c r="E15" s="283">
        <v>1833.7</v>
      </c>
      <c r="F15" s="284">
        <v>1751.6</v>
      </c>
      <c r="G15" s="283">
        <v>6.3</v>
      </c>
      <c r="H15" s="285">
        <v>6.2</v>
      </c>
      <c r="I15" s="283">
        <v>5.8</v>
      </c>
      <c r="J15" s="285">
        <v>5.7</v>
      </c>
      <c r="K15" s="286">
        <f t="shared" si="0"/>
        <v>8.835904628330995</v>
      </c>
      <c r="L15" s="287">
        <v>8.972503617945007</v>
      </c>
      <c r="M15" s="288">
        <v>80</v>
      </c>
      <c r="N15" s="288">
        <v>86</v>
      </c>
      <c r="O15" s="289">
        <v>0.3</v>
      </c>
      <c r="P15" s="290">
        <v>0.5</v>
      </c>
    </row>
    <row r="16" spans="1:16" ht="15" customHeight="1">
      <c r="A16" s="312" t="s">
        <v>6</v>
      </c>
      <c r="B16" s="282">
        <v>600</v>
      </c>
      <c r="C16" s="282">
        <v>597</v>
      </c>
      <c r="D16" s="282">
        <v>597</v>
      </c>
      <c r="E16" s="283">
        <v>1655.5</v>
      </c>
      <c r="F16" s="284">
        <v>1331.2</v>
      </c>
      <c r="G16" s="283">
        <v>5.4</v>
      </c>
      <c r="H16" s="285">
        <v>5.2</v>
      </c>
      <c r="I16" s="283">
        <v>4.7</v>
      </c>
      <c r="J16" s="285">
        <v>4.8</v>
      </c>
      <c r="K16" s="286">
        <f t="shared" si="0"/>
        <v>9.045226130653267</v>
      </c>
      <c r="L16" s="287">
        <v>8.666666666666666</v>
      </c>
      <c r="M16" s="288">
        <v>3535</v>
      </c>
      <c r="N16" s="288">
        <v>2967</v>
      </c>
      <c r="O16" s="289">
        <v>10</v>
      </c>
      <c r="P16" s="290">
        <v>8</v>
      </c>
    </row>
    <row r="17" spans="1:16" ht="15" customHeight="1">
      <c r="A17" s="312" t="s">
        <v>7</v>
      </c>
      <c r="B17" s="282">
        <v>950</v>
      </c>
      <c r="C17" s="282">
        <v>950</v>
      </c>
      <c r="D17" s="282">
        <v>950</v>
      </c>
      <c r="E17" s="283">
        <v>3897</v>
      </c>
      <c r="F17" s="284">
        <v>2892.8</v>
      </c>
      <c r="G17" s="283">
        <v>12.2</v>
      </c>
      <c r="H17" s="285">
        <v>11.3</v>
      </c>
      <c r="I17" s="283">
        <v>11.5</v>
      </c>
      <c r="J17" s="285">
        <v>10.9</v>
      </c>
      <c r="K17" s="286">
        <f t="shared" si="0"/>
        <v>12.842105263157894</v>
      </c>
      <c r="L17" s="287">
        <v>12.417582417582418</v>
      </c>
      <c r="M17" s="288">
        <v>1080</v>
      </c>
      <c r="N17" s="288">
        <v>980</v>
      </c>
      <c r="O17" s="289">
        <v>4.45</v>
      </c>
      <c r="P17" s="290">
        <v>5</v>
      </c>
    </row>
    <row r="18" spans="1:16" ht="15.75" customHeight="1">
      <c r="A18" s="312" t="s">
        <v>8</v>
      </c>
      <c r="B18" s="282">
        <v>314</v>
      </c>
      <c r="C18" s="282">
        <v>397</v>
      </c>
      <c r="D18" s="282">
        <v>397</v>
      </c>
      <c r="E18" s="283">
        <v>1118.1</v>
      </c>
      <c r="F18" s="284">
        <v>614.4</v>
      </c>
      <c r="G18" s="283">
        <v>3.6</v>
      </c>
      <c r="H18" s="285">
        <v>2.4</v>
      </c>
      <c r="I18" s="283">
        <v>1.8</v>
      </c>
      <c r="J18" s="285">
        <v>1.2</v>
      </c>
      <c r="K18" s="286">
        <f t="shared" si="0"/>
        <v>9.06801007556675</v>
      </c>
      <c r="L18" s="287">
        <v>7.741935483870968</v>
      </c>
      <c r="M18" s="288">
        <v>2998.8</v>
      </c>
      <c r="N18" s="288">
        <v>857.2</v>
      </c>
      <c r="O18" s="289">
        <v>6.1</v>
      </c>
      <c r="P18" s="290">
        <v>1.5</v>
      </c>
    </row>
    <row r="19" spans="1:16" ht="15" customHeight="1">
      <c r="A19" s="312" t="s">
        <v>144</v>
      </c>
      <c r="B19" s="282">
        <v>1326</v>
      </c>
      <c r="C19" s="282">
        <v>1384</v>
      </c>
      <c r="D19" s="282">
        <v>1384</v>
      </c>
      <c r="E19" s="283">
        <v>3160.5</v>
      </c>
      <c r="F19" s="284">
        <v>1996.8</v>
      </c>
      <c r="G19" s="283">
        <v>7.8</v>
      </c>
      <c r="H19" s="285">
        <v>7.8</v>
      </c>
      <c r="I19" s="283">
        <v>5</v>
      </c>
      <c r="J19" s="285">
        <v>7</v>
      </c>
      <c r="K19" s="286">
        <f t="shared" si="0"/>
        <v>5.635838150289017</v>
      </c>
      <c r="L19" s="287">
        <v>5.88235294117647</v>
      </c>
      <c r="M19" s="288">
        <v>1229</v>
      </c>
      <c r="N19" s="288">
        <v>1250</v>
      </c>
      <c r="O19" s="289">
        <v>4</v>
      </c>
      <c r="P19" s="290">
        <v>5</v>
      </c>
    </row>
    <row r="20" spans="1:16" ht="15.75" customHeight="1">
      <c r="A20" s="312" t="s">
        <v>9</v>
      </c>
      <c r="B20" s="282">
        <v>1300</v>
      </c>
      <c r="C20" s="282">
        <v>1281</v>
      </c>
      <c r="D20" s="282">
        <v>1281</v>
      </c>
      <c r="E20" s="283">
        <v>3246.5</v>
      </c>
      <c r="F20" s="284">
        <v>3174.4</v>
      </c>
      <c r="G20" s="283">
        <v>11.1</v>
      </c>
      <c r="H20" s="285">
        <v>12.4</v>
      </c>
      <c r="I20" s="283">
        <v>9.4</v>
      </c>
      <c r="J20" s="285">
        <v>11</v>
      </c>
      <c r="K20" s="286">
        <f t="shared" si="0"/>
        <v>8.665105386416862</v>
      </c>
      <c r="L20" s="287">
        <v>9.6875</v>
      </c>
      <c r="M20" s="288">
        <v>305</v>
      </c>
      <c r="N20" s="288">
        <v>304</v>
      </c>
      <c r="O20" s="289">
        <v>1</v>
      </c>
      <c r="P20" s="290">
        <v>0.5</v>
      </c>
    </row>
    <row r="21" spans="1:16" ht="15" customHeight="1">
      <c r="A21" s="312" t="s">
        <v>10</v>
      </c>
      <c r="B21" s="282">
        <v>933</v>
      </c>
      <c r="C21" s="282">
        <v>968</v>
      </c>
      <c r="D21" s="282">
        <v>968</v>
      </c>
      <c r="E21" s="283">
        <v>1677</v>
      </c>
      <c r="F21" s="284">
        <v>1152</v>
      </c>
      <c r="G21" s="283">
        <v>3.7</v>
      </c>
      <c r="H21" s="285">
        <v>4.5</v>
      </c>
      <c r="I21" s="283">
        <v>3.2</v>
      </c>
      <c r="J21" s="285">
        <v>4.1</v>
      </c>
      <c r="K21" s="286">
        <f t="shared" si="0"/>
        <v>3.8223140495867773</v>
      </c>
      <c r="L21" s="287">
        <v>4.812834224598931</v>
      </c>
      <c r="M21" s="288">
        <v>577</v>
      </c>
      <c r="N21" s="288">
        <v>586.8</v>
      </c>
      <c r="O21" s="289">
        <v>1.8</v>
      </c>
      <c r="P21" s="290">
        <v>2.2</v>
      </c>
    </row>
    <row r="22" spans="1:16" ht="15.75" customHeight="1">
      <c r="A22" s="312" t="s">
        <v>145</v>
      </c>
      <c r="B22" s="282">
        <v>976</v>
      </c>
      <c r="C22" s="282">
        <v>1020</v>
      </c>
      <c r="D22" s="282">
        <v>1020</v>
      </c>
      <c r="E22" s="283">
        <v>2881</v>
      </c>
      <c r="F22" s="284">
        <v>2483.2</v>
      </c>
      <c r="G22" s="283">
        <v>8.3</v>
      </c>
      <c r="H22" s="285">
        <v>9.7</v>
      </c>
      <c r="I22" s="283">
        <v>8</v>
      </c>
      <c r="J22" s="285">
        <v>9.2</v>
      </c>
      <c r="K22" s="286">
        <f t="shared" si="0"/>
        <v>8.137254901960786</v>
      </c>
      <c r="L22" s="287">
        <v>9.867751780264497</v>
      </c>
      <c r="M22" s="288">
        <v>2439.8</v>
      </c>
      <c r="N22" s="288">
        <v>2300</v>
      </c>
      <c r="O22" s="289">
        <v>7.6</v>
      </c>
      <c r="P22" s="290">
        <v>7.9</v>
      </c>
    </row>
    <row r="23" spans="1:16" ht="15" customHeight="1">
      <c r="A23" s="312" t="s">
        <v>146</v>
      </c>
      <c r="B23" s="282">
        <v>1961</v>
      </c>
      <c r="C23" s="282">
        <v>1937</v>
      </c>
      <c r="D23" s="282">
        <v>1937</v>
      </c>
      <c r="E23" s="283">
        <v>7826</v>
      </c>
      <c r="F23" s="284">
        <v>9344</v>
      </c>
      <c r="G23" s="283">
        <v>34.9</v>
      </c>
      <c r="H23" s="285">
        <v>36.5</v>
      </c>
      <c r="I23" s="283">
        <v>32.5</v>
      </c>
      <c r="J23" s="285">
        <v>34</v>
      </c>
      <c r="K23" s="286">
        <f t="shared" si="0"/>
        <v>18.017552916881776</v>
      </c>
      <c r="L23" s="287">
        <v>18.52791878172589</v>
      </c>
      <c r="M23" s="288">
        <v>1021.2</v>
      </c>
      <c r="N23" s="288">
        <v>1180.9</v>
      </c>
      <c r="O23" s="289">
        <v>1.7</v>
      </c>
      <c r="P23" s="290">
        <v>1.3</v>
      </c>
    </row>
    <row r="24" spans="1:16" ht="15" customHeight="1">
      <c r="A24" s="312" t="s">
        <v>11</v>
      </c>
      <c r="B24" s="282">
        <v>328</v>
      </c>
      <c r="C24" s="282">
        <v>358</v>
      </c>
      <c r="D24" s="282">
        <v>358</v>
      </c>
      <c r="E24" s="283">
        <v>976</v>
      </c>
      <c r="F24" s="284">
        <v>614.4</v>
      </c>
      <c r="G24" s="283">
        <v>3.9</v>
      </c>
      <c r="H24" s="285">
        <v>2.4</v>
      </c>
      <c r="I24" s="283">
        <v>2.3</v>
      </c>
      <c r="J24" s="285">
        <v>1.1</v>
      </c>
      <c r="K24" s="286">
        <f t="shared" si="0"/>
        <v>10.893854748603351</v>
      </c>
      <c r="L24" s="287">
        <v>9.448818897637794</v>
      </c>
      <c r="M24" s="288">
        <v>632</v>
      </c>
      <c r="N24" s="288">
        <v>354</v>
      </c>
      <c r="O24" s="289">
        <v>2</v>
      </c>
      <c r="P24" s="290">
        <v>3</v>
      </c>
    </row>
    <row r="25" spans="1:16" ht="15" customHeight="1">
      <c r="A25" s="312" t="s">
        <v>12</v>
      </c>
      <c r="B25" s="282">
        <v>1497</v>
      </c>
      <c r="C25" s="282">
        <v>1338</v>
      </c>
      <c r="D25" s="282">
        <v>1338</v>
      </c>
      <c r="E25" s="283">
        <v>3741</v>
      </c>
      <c r="F25" s="284">
        <v>4121.6</v>
      </c>
      <c r="G25" s="283">
        <v>16.6</v>
      </c>
      <c r="H25" s="285">
        <v>16.1</v>
      </c>
      <c r="I25" s="283">
        <v>16</v>
      </c>
      <c r="J25" s="285">
        <v>14.7</v>
      </c>
      <c r="K25" s="286">
        <f t="shared" si="0"/>
        <v>12.406576980568014</v>
      </c>
      <c r="L25" s="287">
        <v>10.754843019372078</v>
      </c>
      <c r="M25" s="288"/>
      <c r="N25" s="288"/>
      <c r="O25" s="289"/>
      <c r="P25" s="290"/>
    </row>
    <row r="26" spans="1:16" ht="14.25" customHeight="1">
      <c r="A26" s="312" t="s">
        <v>147</v>
      </c>
      <c r="B26" s="282">
        <v>551</v>
      </c>
      <c r="C26" s="282">
        <v>537</v>
      </c>
      <c r="D26" s="282">
        <v>537</v>
      </c>
      <c r="E26" s="283">
        <v>1268.5</v>
      </c>
      <c r="F26" s="284">
        <v>1382.4</v>
      </c>
      <c r="G26" s="283">
        <v>4.6</v>
      </c>
      <c r="H26" s="285">
        <v>5.4</v>
      </c>
      <c r="I26" s="283">
        <v>4.2</v>
      </c>
      <c r="J26" s="285">
        <v>5</v>
      </c>
      <c r="K26" s="286">
        <f>G26/D26*1000</f>
        <v>8.56610800744879</v>
      </c>
      <c r="L26" s="287">
        <v>9.075630252100842</v>
      </c>
      <c r="M26" s="288">
        <v>3758</v>
      </c>
      <c r="N26" s="288">
        <v>3683</v>
      </c>
      <c r="O26" s="289">
        <v>10</v>
      </c>
      <c r="P26" s="290">
        <v>10</v>
      </c>
    </row>
    <row r="27" spans="1:16" ht="15.75" customHeight="1">
      <c r="A27" s="311" t="s">
        <v>13</v>
      </c>
      <c r="B27" s="282">
        <v>3822</v>
      </c>
      <c r="C27" s="282">
        <v>3822</v>
      </c>
      <c r="D27" s="282">
        <v>3822</v>
      </c>
      <c r="E27" s="283">
        <v>9954.5</v>
      </c>
      <c r="F27" s="284">
        <v>10521.6</v>
      </c>
      <c r="G27" s="283">
        <v>41</v>
      </c>
      <c r="H27" s="285">
        <v>41.1</v>
      </c>
      <c r="I27" s="283">
        <v>38.9</v>
      </c>
      <c r="J27" s="285">
        <v>36.5</v>
      </c>
      <c r="K27" s="286">
        <f t="shared" si="0"/>
        <v>10.727367870225013</v>
      </c>
      <c r="L27" s="287">
        <v>10.753532182103612</v>
      </c>
      <c r="M27" s="288">
        <v>2054</v>
      </c>
      <c r="N27" s="288">
        <v>2522</v>
      </c>
      <c r="O27" s="289">
        <v>6</v>
      </c>
      <c r="P27" s="290">
        <v>8</v>
      </c>
    </row>
    <row r="28" spans="1:16" ht="17.25" customHeight="1" thickBot="1">
      <c r="A28" s="291" t="s">
        <v>148</v>
      </c>
      <c r="B28" s="292">
        <v>100</v>
      </c>
      <c r="C28" s="292">
        <v>100</v>
      </c>
      <c r="D28" s="292">
        <v>100</v>
      </c>
      <c r="E28" s="293">
        <v>150.5</v>
      </c>
      <c r="F28" s="294">
        <v>142.1</v>
      </c>
      <c r="G28" s="293">
        <v>0.7</v>
      </c>
      <c r="H28" s="295">
        <v>0.7</v>
      </c>
      <c r="I28" s="293">
        <v>2.4</v>
      </c>
      <c r="J28" s="295">
        <v>2.4</v>
      </c>
      <c r="K28" s="296">
        <f t="shared" si="0"/>
        <v>6.999999999999999</v>
      </c>
      <c r="L28" s="297">
        <v>6.999999999999999</v>
      </c>
      <c r="M28" s="298"/>
      <c r="N28" s="298"/>
      <c r="O28" s="299"/>
      <c r="P28" s="300"/>
    </row>
    <row r="29" spans="1:16" ht="20.25" customHeight="1" thickBot="1">
      <c r="A29" s="301" t="s">
        <v>149</v>
      </c>
      <c r="B29" s="302">
        <v>23432</v>
      </c>
      <c r="C29" s="303">
        <f>SUM(C7:C28)</f>
        <v>23413</v>
      </c>
      <c r="D29" s="303">
        <f>SUM(D7:D28)</f>
        <v>23413</v>
      </c>
      <c r="E29" s="304">
        <f>SUM(E7:E28)</f>
        <v>66872.8</v>
      </c>
      <c r="F29" s="305">
        <v>64954.3</v>
      </c>
      <c r="G29" s="306">
        <f>SUM(G7:G28)</f>
        <v>248.7</v>
      </c>
      <c r="H29" s="307">
        <v>253</v>
      </c>
      <c r="I29" s="308">
        <f>SUM(I7:I28)</f>
        <v>223.4</v>
      </c>
      <c r="J29" s="307">
        <v>233.4</v>
      </c>
      <c r="K29" s="309">
        <f>G29/D29*1000</f>
        <v>10.62230384828941</v>
      </c>
      <c r="L29" s="309">
        <v>10.3</v>
      </c>
      <c r="M29" s="308">
        <f>SUM(M7:M28)</f>
        <v>31744.899999999998</v>
      </c>
      <c r="N29" s="310">
        <v>28772</v>
      </c>
      <c r="O29" s="308">
        <f>SUM(O7:O28)</f>
        <v>109.34999999999998</v>
      </c>
      <c r="P29" s="310">
        <v>87.9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2016-11-07T06:38:26Z</cp:lastPrinted>
  <dcterms:created xsi:type="dcterms:W3CDTF">2015-09-15T07:38:08Z</dcterms:created>
  <dcterms:modified xsi:type="dcterms:W3CDTF">2016-11-10T06:32:33Z</dcterms:modified>
  <cp:category/>
  <cp:version/>
  <cp:contentType/>
  <cp:contentStatus/>
</cp:coreProperties>
</file>