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  <definedName name="_xlnm.Print_Area" localSheetId="4">'полевые работы'!$A$1:$L$28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<sst xmlns="http://schemas.openxmlformats.org/spreadsheetml/2006/main" count="401" uniqueCount="159">
  <si>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</si>
  <si>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</si>
  <si>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</si>
  <si>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</si>
  <si>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</si>
  <si>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</si>
  <si>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</si>
  <si>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</si>
  <si>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</si>
  <si>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</si>
  <si>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</si>
  <si>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</si>
  <si>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</si>
  <si>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</si>
  <si>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</si>
  <si>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</si>
  <si>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</si>
  <si>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</si>
  <si>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</si>
  <si>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</si>
  <si>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</si>
  <si>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</si>
  <si>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</si>
  <si>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</si>
  <si>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</si>
  <si>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</si>
  <si>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</si>
  <si>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</si>
  <si>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</si>
  <si>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</si>
  <si>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</si>
  <si>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</si>
  <si>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</si>
  <si>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</si>
  <si>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</si>
  <si>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</si>
  <si>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</si>
  <si>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</si>
  <si>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</si>
  <si>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</si>
  <si>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</si>
  <si>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</si>
  <si>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</si>
  <si>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</si>
  <si>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</si>
  <si>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</si>
  <si>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</si>
  <si>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</si>
  <si>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</si>
  <si>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</si>
  <si>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</si>
  <si>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</si>
  <si>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</si>
  <si>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</si>
  <si>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</si>
  <si>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</si>
  <si>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</si>
  <si>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</si>
  <si>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</si>
  <si>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</si>
  <si>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</si>
  <si>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</si>
  <si>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</si>
  <si>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</si>
  <si>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</si>
  <si>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</si>
  <si>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</si>
  <si>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</si>
  <si>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</si>
  <si>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</si>
  <si>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</si>
  <si>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</si>
  <si>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</si>
  <si>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</si>
  <si>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</si>
  <si>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</si>
  <si>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</si>
  <si>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</si>
  <si>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</si>
  <si>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</si>
  <si>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</si>
  <si>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</si>
  <si>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</si>
  <si>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</si>
  <si>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</si>
  <si>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</si>
  <si>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</si>
  <si>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</si>
  <si>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</si>
  <si>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</si>
  <si>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</si>
  <si>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</si>
  <si>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</si>
  <si>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</si>
  <si>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</si>
  <si>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</si>
  <si>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</si>
  <si>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</si>
  <si>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</si>
  <si>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</si>
  <si>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</si>
  <si>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</si>
  <si>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</si>
  <si>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</si>
  <si>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</si>
  <si>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</si>
  <si>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</si>
  <si>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</si>
  <si>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</si>
  <si>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</si>
  <si>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</si>
  <si>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</si>
  <si>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</si>
  <si>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</si>
  <si>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</si>
  <si>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</si>
  <si>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</si>
  <si>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</si>
  <si>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</si>
  <si>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</si>
  <si>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</si>
  <si>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</si>
  <si>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</si>
  <si>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</si>
  <si>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</si>
  <si>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</si>
  <si>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</si>
  <si>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</si>
  <si>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</si>
  <si>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</si>
  <si>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</si>
  <si>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</si>
  <si>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</si>
  <si>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</si>
  <si>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</si>
  <si>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</si>
  <si>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</si>
  <si>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</si>
  <si>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</si>
  <si>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</si>
  <si>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</si>
  <si>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</si>
  <si>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</si>
  <si>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</si>
  <si>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</si>
  <si>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</si>
  <si>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</si>
  <si>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</si>
  <si>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</si>
  <si>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</si>
  <si>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</si>
  <si>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</si>
  <si>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</si>
  <si>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</si>
  <si>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Вспашка зяби</t>
  </si>
  <si>
    <t>выполнено</t>
  </si>
  <si>
    <t>18.08</t>
  </si>
  <si>
    <t>Уборка сельскохозяйственных культур     19.08.2016</t>
  </si>
  <si>
    <t>19.08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</si>
</sst>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0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0" fontId="19" fillId="0" borderId="21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3" xfId="62" applyFont="1" applyFill="1" applyBorder="1" applyAlignment="1" applyProtection="1">
      <alignment vertical="center"/>
      <protection locked="0"/>
    </xf>
    <xf numFmtId="0" fontId="35" fillId="0" borderId="16" xfId="62" applyNumberFormat="1" applyFont="1" applyFill="1" applyBorder="1" applyAlignment="1" applyProtection="1">
      <alignment horizontal="center" vertical="center"/>
      <protection locked="0"/>
    </xf>
    <xf numFmtId="0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25" xfId="62" applyNumberFormat="1" applyFont="1" applyFill="1" applyBorder="1" applyAlignment="1" applyProtection="1">
      <alignment horizontal="center" vertical="center"/>
      <protection locked="0"/>
    </xf>
    <xf numFmtId="1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4" xfId="59" applyNumberFormat="1" applyFont="1" applyBorder="1" applyAlignment="1" applyProtection="1">
      <alignment horizontal="center"/>
      <protection/>
    </xf>
    <xf numFmtId="164" fontId="19" fillId="0" borderId="27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" fontId="19" fillId="0" borderId="29" xfId="59" applyNumberFormat="1" applyFont="1" applyBorder="1" applyAlignment="1" applyProtection="1">
      <alignment horizontal="center"/>
      <protection/>
    </xf>
    <xf numFmtId="1" fontId="19" fillId="0" borderId="27" xfId="59" applyNumberFormat="1" applyFont="1" applyBorder="1" applyAlignment="1" applyProtection="1">
      <alignment horizontal="center"/>
      <protection/>
    </xf>
    <xf numFmtId="1" fontId="19" fillId="0" borderId="30" xfId="59" applyNumberFormat="1" applyFont="1" applyBorder="1" applyAlignment="1" applyProtection="1">
      <alignment horizontal="center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164" fontId="19" fillId="0" borderId="32" xfId="0" applyNumberFormat="1" applyFont="1" applyBorder="1" applyAlignment="1" applyProtection="1">
      <alignment horizontal="center"/>
      <protection/>
    </xf>
    <xf numFmtId="0" fontId="20" fillId="0" borderId="22" xfId="59" applyFont="1" applyBorder="1" applyAlignment="1" applyProtection="1">
      <alignment horizontal="center"/>
      <protection/>
    </xf>
    <xf numFmtId="0" fontId="20" fillId="0" borderId="23" xfId="59" applyFont="1" applyBorder="1" applyAlignment="1" applyProtection="1">
      <alignment horizontal="center"/>
      <protection/>
    </xf>
    <xf numFmtId="164" fontId="20" fillId="0" borderId="23" xfId="0" applyNumberFormat="1" applyFont="1" applyBorder="1" applyAlignment="1">
      <alignment horizontal="center"/>
    </xf>
    <xf numFmtId="164" fontId="20" fillId="0" borderId="24" xfId="58" applyNumberFormat="1" applyFont="1" applyBorder="1" applyAlignment="1" applyProtection="1">
      <alignment horizontal="center"/>
      <protection hidden="1"/>
    </xf>
    <xf numFmtId="0" fontId="20" fillId="0" borderId="23" xfId="59" applyNumberFormat="1" applyFont="1" applyBorder="1" applyAlignment="1" applyProtection="1">
      <alignment horizontal="center"/>
      <protection/>
    </xf>
    <xf numFmtId="1" fontId="20" fillId="0" borderId="23" xfId="59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5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3" xfId="62" applyFont="1" applyFill="1" applyBorder="1" applyAlignment="1" applyProtection="1">
      <alignment horizontal="center" vertical="center"/>
      <protection/>
    </xf>
    <xf numFmtId="14" fontId="20" fillId="0" borderId="33" xfId="62" applyNumberFormat="1" applyFont="1" applyFill="1" applyBorder="1" applyAlignment="1" applyProtection="1">
      <alignment horizontal="center" vertical="center"/>
      <protection/>
    </xf>
    <xf numFmtId="49" fontId="37" fillId="0" borderId="12" xfId="56" applyNumberFormat="1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34" xfId="60" applyFont="1" applyBorder="1" applyAlignment="1" applyProtection="1">
      <alignment horizontal="center" vertical="center"/>
      <protection locked="0"/>
    </xf>
    <xf numFmtId="0" fontId="38" fillId="24" borderId="35" xfId="56" applyFont="1" applyFill="1" applyBorder="1" applyAlignment="1">
      <alignment vertical="top" wrapText="1"/>
      <protection/>
    </xf>
    <xf numFmtId="1" fontId="37" fillId="24" borderId="36" xfId="56" applyNumberFormat="1" applyFont="1" applyFill="1" applyBorder="1" applyAlignment="1">
      <alignment horizontal="center"/>
      <protection/>
    </xf>
    <xf numFmtId="164" fontId="37" fillId="24" borderId="36" xfId="56" applyNumberFormat="1" applyFont="1" applyFill="1" applyBorder="1" applyAlignment="1">
      <alignment horizontal="center"/>
      <protection/>
    </xf>
    <xf numFmtId="164" fontId="37" fillId="25" borderId="36" xfId="55" applyNumberFormat="1" applyFont="1" applyFill="1" applyBorder="1" applyAlignment="1">
      <alignment horizontal="center"/>
      <protection/>
    </xf>
    <xf numFmtId="164" fontId="37" fillId="24" borderId="36" xfId="57" applyNumberFormat="1" applyFont="1" applyFill="1" applyBorder="1" applyAlignment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 vertical="center"/>
      <protection locked="0"/>
    </xf>
    <xf numFmtId="164" fontId="37" fillId="25" borderId="36" xfId="60" applyNumberFormat="1" applyFont="1" applyFill="1" applyBorder="1" applyAlignment="1" applyProtection="1">
      <alignment horizontal="center" vertical="center"/>
      <protection locked="0"/>
    </xf>
    <xf numFmtId="164" fontId="37" fillId="24" borderId="36" xfId="60" applyNumberFormat="1" applyFont="1" applyFill="1" applyBorder="1" applyAlignment="1" applyProtection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/>
      <protection locked="0"/>
    </xf>
    <xf numFmtId="164" fontId="37" fillId="24" borderId="37" xfId="60" applyNumberFormat="1" applyFont="1" applyFill="1" applyBorder="1" applyAlignment="1" applyProtection="1">
      <alignment horizontal="center"/>
      <protection locked="0"/>
    </xf>
    <xf numFmtId="0" fontId="38" fillId="0" borderId="18" xfId="56" applyFont="1" applyFill="1" applyBorder="1" applyAlignment="1">
      <alignment vertical="top" wrapText="1"/>
      <protection/>
    </xf>
    <xf numFmtId="1" fontId="37" fillId="24" borderId="10" xfId="56" applyNumberFormat="1" applyFont="1" applyFill="1" applyBorder="1" applyAlignment="1">
      <alignment horizontal="center"/>
      <protection/>
    </xf>
    <xf numFmtId="164" fontId="37" fillId="24" borderId="10" xfId="56" applyNumberFormat="1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/>
      <protection/>
    </xf>
    <xf numFmtId="164" fontId="37" fillId="24" borderId="10" xfId="57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 vertical="center"/>
      <protection locked="0"/>
    </xf>
    <xf numFmtId="164" fontId="37" fillId="25" borderId="10" xfId="60" applyNumberFormat="1" applyFont="1" applyFill="1" applyBorder="1" applyAlignment="1" applyProtection="1">
      <alignment horizontal="center" vertical="center"/>
      <protection locked="0"/>
    </xf>
    <xf numFmtId="164" fontId="37" fillId="24" borderId="10" xfId="60" applyNumberFormat="1" applyFont="1" applyFill="1" applyBorder="1" applyAlignment="1" applyProtection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/>
      <protection locked="0"/>
    </xf>
    <xf numFmtId="164" fontId="37" fillId="24" borderId="11" xfId="60" applyNumberFormat="1" applyFont="1" applyFill="1" applyBorder="1" applyAlignment="1" applyProtection="1">
      <alignment horizontal="center"/>
      <protection locked="0"/>
    </xf>
    <xf numFmtId="0" fontId="38" fillId="0" borderId="19" xfId="56" applyFont="1" applyFill="1" applyBorder="1" applyAlignment="1">
      <alignment vertical="top" wrapText="1"/>
      <protection/>
    </xf>
    <xf numFmtId="0" fontId="37" fillId="24" borderId="12" xfId="56" applyFont="1" applyFill="1" applyBorder="1" applyAlignment="1">
      <alignment horizontal="center"/>
      <protection/>
    </xf>
    <xf numFmtId="164" fontId="37" fillId="24" borderId="12" xfId="56" applyNumberFormat="1" applyFont="1" applyFill="1" applyBorder="1" applyAlignment="1">
      <alignment horizontal="center"/>
      <protection/>
    </xf>
    <xf numFmtId="164" fontId="37" fillId="25" borderId="12" xfId="55" applyNumberFormat="1" applyFont="1" applyFill="1" applyBorder="1" applyAlignment="1">
      <alignment horizontal="center"/>
      <protection/>
    </xf>
    <xf numFmtId="164" fontId="37" fillId="24" borderId="12" xfId="57" applyNumberFormat="1" applyFont="1" applyFill="1" applyBorder="1" applyAlignment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 vertical="center"/>
      <protection locked="0"/>
    </xf>
    <xf numFmtId="164" fontId="37" fillId="25" borderId="12" xfId="60" applyNumberFormat="1" applyFont="1" applyFill="1" applyBorder="1" applyAlignment="1" applyProtection="1">
      <alignment horizontal="center" vertical="center"/>
      <protection locked="0"/>
    </xf>
    <xf numFmtId="164" fontId="37" fillId="24" borderId="12" xfId="60" applyNumberFormat="1" applyFont="1" applyFill="1" applyBorder="1" applyAlignment="1" applyProtection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/>
      <protection locked="0"/>
    </xf>
    <xf numFmtId="164" fontId="37" fillId="24" borderId="34" xfId="60" applyNumberFormat="1" applyFont="1" applyFill="1" applyBorder="1" applyAlignment="1" applyProtection="1">
      <alignment horizontal="center"/>
      <protection locked="0"/>
    </xf>
    <xf numFmtId="0" fontId="39" fillId="0" borderId="38" xfId="56" applyFont="1" applyFill="1" applyBorder="1" applyAlignment="1">
      <alignment horizontal="center" vertical="top" wrapText="1"/>
      <protection/>
    </xf>
    <xf numFmtId="1" fontId="36" fillId="0" borderId="39" xfId="56" applyNumberFormat="1" applyFont="1" applyBorder="1" applyAlignment="1">
      <alignment horizontal="center"/>
      <protection/>
    </xf>
    <xf numFmtId="1" fontId="36" fillId="0" borderId="40" xfId="56" applyNumberFormat="1" applyFont="1" applyBorder="1" applyAlignment="1">
      <alignment horizontal="center"/>
      <protection/>
    </xf>
    <xf numFmtId="164" fontId="36" fillId="24" borderId="41" xfId="56" applyNumberFormat="1" applyFont="1" applyFill="1" applyBorder="1" applyAlignment="1">
      <alignment horizontal="center"/>
      <protection/>
    </xf>
    <xf numFmtId="164" fontId="36" fillId="25" borderId="29" xfId="55" applyNumberFormat="1" applyFont="1" applyFill="1" applyBorder="1" applyAlignment="1">
      <alignment horizontal="center"/>
      <protection/>
    </xf>
    <xf numFmtId="164" fontId="36" fillId="0" borderId="42" xfId="56" applyNumberFormat="1" applyFont="1" applyBorder="1" applyAlignment="1">
      <alignment horizontal="center"/>
      <protection/>
    </xf>
    <xf numFmtId="164" fontId="36" fillId="0" borderId="33" xfId="56" applyNumberFormat="1" applyFont="1" applyBorder="1" applyAlignment="1">
      <alignment horizontal="center"/>
      <protection/>
    </xf>
    <xf numFmtId="164" fontId="36" fillId="0" borderId="41" xfId="56" applyNumberFormat="1" applyFont="1" applyBorder="1" applyAlignment="1">
      <alignment horizontal="center"/>
      <protection/>
    </xf>
    <xf numFmtId="164" fontId="36" fillId="24" borderId="41" xfId="60" applyNumberFormat="1" applyFont="1" applyFill="1" applyBorder="1" applyAlignment="1" applyProtection="1">
      <alignment horizontal="center" vertical="center"/>
      <protection locked="0"/>
    </xf>
    <xf numFmtId="164" fontId="36" fillId="0" borderId="40" xfId="56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 hidden="1"/>
    </xf>
    <xf numFmtId="164" fontId="19" fillId="0" borderId="24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1" xfId="59" applyFont="1" applyFill="1" applyBorder="1" applyProtection="1">
      <alignment/>
      <protection locked="0"/>
    </xf>
    <xf numFmtId="0" fontId="20" fillId="0" borderId="43" xfId="59" applyFont="1" applyFill="1" applyBorder="1" applyAlignment="1" applyProtection="1">
      <alignment horizontal="center"/>
      <protection/>
    </xf>
    <xf numFmtId="0" fontId="20" fillId="0" borderId="22" xfId="59" applyFont="1" applyFill="1" applyBorder="1" applyAlignment="1" applyProtection="1">
      <alignment horizontal="center"/>
      <protection/>
    </xf>
    <xf numFmtId="0" fontId="20" fillId="0" borderId="23" xfId="59" applyFont="1" applyFill="1" applyBorder="1" applyAlignment="1" applyProtection="1">
      <alignment horizontal="center"/>
      <protection/>
    </xf>
    <xf numFmtId="164" fontId="20" fillId="0" borderId="23" xfId="59" applyNumberFormat="1" applyFont="1" applyFill="1" applyBorder="1" applyAlignment="1" applyProtection="1">
      <alignment horizontal="center"/>
      <protection/>
    </xf>
    <xf numFmtId="164" fontId="20" fillId="0" borderId="24" xfId="59" applyNumberFormat="1" applyFont="1" applyFill="1" applyBorder="1" applyAlignment="1" applyProtection="1">
      <alignment horizontal="center"/>
      <protection/>
    </xf>
    <xf numFmtId="164" fontId="20" fillId="0" borderId="23" xfId="0" applyNumberFormat="1" applyFont="1" applyFill="1" applyBorder="1" applyAlignment="1">
      <alignment horizontal="center"/>
    </xf>
    <xf numFmtId="0" fontId="20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23" xfId="59" applyNumberFormat="1" applyFont="1" applyFill="1" applyBorder="1" applyAlignment="1" applyProtection="1">
      <alignment horizontal="center" vertical="center" wrapText="1"/>
      <protection/>
    </xf>
    <xf numFmtId="165" fontId="20" fillId="0" borderId="23" xfId="59" applyNumberFormat="1" applyFont="1" applyFill="1" applyBorder="1" applyAlignment="1" applyProtection="1">
      <alignment horizontal="center" vertical="center" wrapText="1"/>
      <protection/>
    </xf>
    <xf numFmtId="1" fontId="20" fillId="0" borderId="23" xfId="59" applyNumberFormat="1" applyFont="1" applyFill="1" applyBorder="1" applyAlignment="1" applyProtection="1">
      <alignment horizontal="center" vertical="center" wrapText="1"/>
      <protection/>
    </xf>
    <xf numFmtId="4" fontId="20" fillId="0" borderId="24" xfId="59" applyNumberFormat="1" applyFont="1" applyFill="1" applyBorder="1" applyAlignment="1" applyProtection="1">
      <alignment horizontal="center" vertical="center" wrapText="1"/>
      <protection/>
    </xf>
    <xf numFmtId="164" fontId="20" fillId="0" borderId="23" xfId="59" applyNumberFormat="1" applyFont="1" applyFill="1" applyBorder="1" applyAlignment="1" applyProtection="1">
      <alignment horizontal="center"/>
      <protection hidden="1"/>
    </xf>
    <xf numFmtId="164" fontId="20" fillId="0" borderId="24" xfId="58" applyNumberFormat="1" applyFont="1" applyFill="1" applyBorder="1" applyAlignment="1" applyProtection="1">
      <alignment horizontal="center"/>
      <protection hidden="1"/>
    </xf>
    <xf numFmtId="0" fontId="20" fillId="0" borderId="23" xfId="59" applyNumberFormat="1" applyFont="1" applyFill="1" applyBorder="1" applyAlignment="1" applyProtection="1">
      <alignment horizontal="center"/>
      <protection/>
    </xf>
    <xf numFmtId="0" fontId="19" fillId="0" borderId="44" xfId="59" applyFont="1" applyFill="1" applyBorder="1" applyProtection="1">
      <alignment/>
      <protection locked="0"/>
    </xf>
    <xf numFmtId="0" fontId="19" fillId="0" borderId="45" xfId="59" applyFont="1" applyFill="1" applyBorder="1" applyAlignment="1" applyProtection="1">
      <alignment horizontal="center"/>
      <protection/>
    </xf>
    <xf numFmtId="0" fontId="19" fillId="0" borderId="29" xfId="59" applyFont="1" applyFill="1" applyBorder="1" applyAlignment="1" applyProtection="1">
      <alignment horizontal="center"/>
      <protection/>
    </xf>
    <xf numFmtId="0" fontId="19" fillId="0" borderId="27" xfId="59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32" xfId="59" applyNumberFormat="1" applyFont="1" applyFill="1" applyBorder="1" applyAlignment="1" applyProtection="1">
      <alignment horizontal="center"/>
      <protection/>
    </xf>
    <xf numFmtId="164" fontId="19" fillId="0" borderId="28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 applyProtection="1">
      <alignment horizontal="center"/>
      <protection/>
    </xf>
    <xf numFmtId="0" fontId="19" fillId="0" borderId="29" xfId="59" applyNumberFormat="1" applyFont="1" applyFill="1" applyBorder="1" applyAlignment="1" applyProtection="1">
      <alignment horizontal="center" vertical="center" wrapText="1"/>
      <protection/>
    </xf>
    <xf numFmtId="0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9" xfId="59" applyNumberFormat="1" applyFont="1" applyFill="1" applyBorder="1" applyAlignment="1" applyProtection="1">
      <alignment horizontal="center"/>
      <protection/>
    </xf>
    <xf numFmtId="1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32" xfId="58" applyNumberFormat="1" applyFont="1" applyFill="1" applyBorder="1" applyAlignment="1" applyProtection="1">
      <alignment horizontal="center"/>
      <protection hidden="1"/>
    </xf>
    <xf numFmtId="2" fontId="19" fillId="0" borderId="28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46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2" xfId="0" applyFont="1" applyBorder="1" applyAlignment="1" applyProtection="1">
      <alignment horizontal="center" vertical="center" textRotation="90" wrapText="1"/>
      <protection hidden="1"/>
    </xf>
    <xf numFmtId="0" fontId="19" fillId="0" borderId="23" xfId="0" applyFont="1" applyBorder="1" applyAlignment="1" applyProtection="1">
      <alignment horizontal="center" vertical="center" textRotation="90" wrapText="1"/>
      <protection hidden="1"/>
    </xf>
    <xf numFmtId="0" fontId="19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47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40" fillId="0" borderId="48" xfId="59" applyFont="1" applyFill="1" applyBorder="1" applyAlignment="1" applyProtection="1">
      <alignment vertical="top" wrapText="1"/>
      <protection hidden="1"/>
    </xf>
    <xf numFmtId="0" fontId="40" fillId="0" borderId="49" xfId="59" applyFont="1" applyFill="1" applyBorder="1" applyAlignment="1" applyProtection="1">
      <alignment vertical="top" wrapText="1"/>
      <protection hidden="1"/>
    </xf>
    <xf numFmtId="3" fontId="40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51" xfId="0" applyFont="1" applyBorder="1" applyAlignment="1" applyProtection="1">
      <alignment vertical="center"/>
      <protection hidden="1"/>
    </xf>
    <xf numFmtId="0" fontId="19" fillId="0" borderId="51" xfId="54" applyFont="1" applyBorder="1" applyProtection="1">
      <alignment/>
      <protection locked="0"/>
    </xf>
    <xf numFmtId="3" fontId="40" fillId="0" borderId="52" xfId="59" applyNumberFormat="1" applyFont="1" applyFill="1" applyBorder="1" applyAlignment="1" applyProtection="1">
      <alignment horizontal="center" vertical="top" wrapText="1"/>
      <protection hidden="1"/>
    </xf>
    <xf numFmtId="164" fontId="40" fillId="0" borderId="53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4" xfId="0" applyNumberFormat="1" applyFont="1" applyBorder="1" applyAlignment="1" applyProtection="1">
      <alignment horizontal="center" vertical="center" wrapText="1"/>
      <protection hidden="1"/>
    </xf>
    <xf numFmtId="3" fontId="19" fillId="25" borderId="52" xfId="59" applyNumberFormat="1" applyFont="1" applyFill="1" applyBorder="1" applyAlignment="1" applyProtection="1">
      <alignment horizontal="center"/>
      <protection hidden="1"/>
    </xf>
    <xf numFmtId="165" fontId="19" fillId="25" borderId="55" xfId="59" applyNumberFormat="1" applyFont="1" applyFill="1" applyBorder="1" applyAlignment="1" applyProtection="1">
      <alignment horizontal="center"/>
      <protection hidden="1"/>
    </xf>
    <xf numFmtId="3" fontId="19" fillId="0" borderId="54" xfId="0" applyNumberFormat="1" applyFont="1" applyBorder="1" applyAlignment="1">
      <alignment horizontal="center" vertical="center" wrapText="1"/>
    </xf>
    <xf numFmtId="1" fontId="19" fillId="25" borderId="5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53" xfId="0" applyNumberFormat="1" applyFont="1" applyBorder="1" applyAlignment="1" applyProtection="1">
      <alignment horizontal="center"/>
      <protection hidden="1"/>
    </xf>
    <xf numFmtId="164" fontId="19" fillId="0" borderId="28" xfId="0" applyNumberFormat="1" applyFont="1" applyBorder="1" applyAlignment="1" applyProtection="1">
      <alignment horizontal="center"/>
      <protection hidden="1"/>
    </xf>
    <xf numFmtId="164" fontId="19" fillId="0" borderId="56" xfId="0" applyNumberFormat="1" applyFont="1" applyBorder="1" applyAlignment="1" applyProtection="1">
      <alignment horizontal="center"/>
      <protection hidden="1"/>
    </xf>
    <xf numFmtId="3" fontId="19" fillId="0" borderId="57" xfId="0" applyNumberFormat="1" applyFont="1" applyBorder="1" applyAlignment="1" applyProtection="1">
      <alignment horizontal="center" vertical="center" wrapText="1"/>
      <protection hidden="1"/>
    </xf>
    <xf numFmtId="1" fontId="19" fillId="25" borderId="58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2" xfId="0" applyNumberFormat="1" applyFont="1" applyBorder="1" applyAlignment="1" applyProtection="1">
      <alignment horizontal="center"/>
      <protection hidden="1"/>
    </xf>
    <xf numFmtId="3" fontId="30" fillId="0" borderId="59" xfId="59" applyNumberFormat="1" applyFont="1" applyFill="1" applyBorder="1" applyAlignment="1" applyProtection="1">
      <alignment horizontal="center" vertical="center" wrapText="1"/>
      <protection hidden="1"/>
    </xf>
    <xf numFmtId="3" fontId="30" fillId="0" borderId="60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61" xfId="0" applyNumberFormat="1" applyFont="1" applyBorder="1" applyAlignment="1" applyProtection="1">
      <alignment horizontal="center" vertical="center"/>
      <protection hidden="1"/>
    </xf>
    <xf numFmtId="3" fontId="20" fillId="0" borderId="60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164" fontId="20" fillId="0" borderId="62" xfId="0" applyNumberFormat="1" applyFont="1" applyBorder="1" applyAlignment="1" applyProtection="1">
      <alignment horizontal="center" vertical="center"/>
      <protection hidden="1"/>
    </xf>
    <xf numFmtId="1" fontId="20" fillId="0" borderId="59" xfId="0" applyNumberFormat="1" applyFont="1" applyBorder="1" applyAlignment="1" applyProtection="1">
      <alignment horizontal="center" vertical="center"/>
      <protection hidden="1"/>
    </xf>
    <xf numFmtId="164" fontId="40" fillId="0" borderId="62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40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8" xfId="59" applyNumberFormat="1" applyFont="1" applyFill="1" applyBorder="1" applyAlignment="1" applyProtection="1">
      <alignment horizontal="center" vertical="center"/>
      <protection hidden="1"/>
    </xf>
    <xf numFmtId="165" fontId="19" fillId="25" borderId="32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63" xfId="0" applyNumberFormat="1" applyFont="1" applyBorder="1" applyAlignment="1" applyProtection="1">
      <alignment horizontal="center" vertical="center"/>
      <protection hidden="1"/>
    </xf>
    <xf numFmtId="3" fontId="37" fillId="0" borderId="64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59" xfId="54" applyNumberFormat="1" applyFont="1" applyBorder="1" applyAlignment="1" applyProtection="1">
      <alignment horizontal="center" vertical="center"/>
      <protection/>
    </xf>
    <xf numFmtId="3" fontId="19" fillId="0" borderId="60" xfId="54" applyNumberFormat="1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164" fontId="19" fillId="0" borderId="62" xfId="0" applyNumberFormat="1" applyFont="1" applyBorder="1" applyAlignment="1" applyProtection="1">
      <alignment horizontal="center" vertical="center"/>
      <protection hidden="1"/>
    </xf>
    <xf numFmtId="164" fontId="19" fillId="0" borderId="65" xfId="0" applyNumberFormat="1" applyFont="1" applyBorder="1" applyAlignment="1" applyProtection="1">
      <alignment horizontal="center" vertical="center"/>
      <protection hidden="1"/>
    </xf>
    <xf numFmtId="164" fontId="19" fillId="0" borderId="60" xfId="0" applyNumberFormat="1" applyFont="1" applyBorder="1" applyAlignment="1" applyProtection="1">
      <alignment horizontal="center" vertical="center"/>
      <protection hidden="1"/>
    </xf>
    <xf numFmtId="164" fontId="19" fillId="0" borderId="62" xfId="0" applyNumberFormat="1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7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24" fillId="0" borderId="54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4" fontId="24" fillId="0" borderId="68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64" fontId="25" fillId="0" borderId="62" xfId="0" applyNumberFormat="1" applyFont="1" applyBorder="1" applyAlignment="1">
      <alignment horizontal="center" vertical="center"/>
    </xf>
    <xf numFmtId="164" fontId="30" fillId="0" borderId="17" xfId="59" applyNumberFormat="1" applyFont="1" applyFill="1" applyBorder="1" applyAlignment="1" applyProtection="1">
      <alignment horizontal="center" vertical="center" wrapText="1"/>
      <protection hidden="1"/>
    </xf>
    <xf numFmtId="1" fontId="20" fillId="0" borderId="17" xfId="59" applyNumberFormat="1" applyFont="1" applyBorder="1" applyAlignment="1">
      <alignment horizontal="center"/>
      <protection/>
    </xf>
    <xf numFmtId="164" fontId="19" fillId="0" borderId="23" xfId="59" applyNumberFormat="1" applyFont="1" applyFill="1" applyBorder="1" applyAlignment="1" applyProtection="1">
      <alignment horizontal="center"/>
      <protection/>
    </xf>
    <xf numFmtId="164" fontId="19" fillId="0" borderId="24" xfId="59" applyNumberFormat="1" applyFont="1" applyFill="1" applyBorder="1" applyAlignment="1" applyProtection="1">
      <alignment horizontal="center"/>
      <protection/>
    </xf>
    <xf numFmtId="14" fontId="20" fillId="0" borderId="33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0" fontId="30" fillId="0" borderId="69" xfId="0" applyFont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20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72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54" xfId="59" applyFont="1" applyFill="1" applyBorder="1" applyAlignment="1" applyProtection="1">
      <alignment horizontal="center" vertical="center" wrapText="1"/>
      <protection locked="0"/>
    </xf>
    <xf numFmtId="0" fontId="20" fillId="0" borderId="52" xfId="59" applyFont="1" applyFill="1" applyBorder="1" applyAlignment="1" applyProtection="1">
      <alignment horizontal="center" vertical="center" wrapText="1"/>
      <protection locked="0"/>
    </xf>
    <xf numFmtId="0" fontId="20" fillId="0" borderId="53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wrapText="1"/>
      <protection locked="0"/>
    </xf>
    <xf numFmtId="0" fontId="20" fillId="0" borderId="52" xfId="0" applyFont="1" applyFill="1" applyBorder="1" applyAlignment="1" applyProtection="1">
      <alignment horizontal="center" wrapText="1"/>
      <protection locked="0"/>
    </xf>
    <xf numFmtId="0" fontId="20" fillId="0" borderId="53" xfId="0" applyFont="1" applyFill="1" applyBorder="1" applyAlignment="1" applyProtection="1">
      <alignment horizontal="center" wrapText="1"/>
      <protection locked="0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0" fillId="0" borderId="70" xfId="0" applyFont="1" applyBorder="1" applyAlignment="1" applyProtection="1">
      <alignment horizontal="center" vertical="center" wrapText="1"/>
      <protection locked="0"/>
    </xf>
    <xf numFmtId="0" fontId="20" fillId="0" borderId="7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33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 wrapText="1"/>
      <protection hidden="1"/>
    </xf>
    <xf numFmtId="0" fontId="20" fillId="0" borderId="52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76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/>
      <protection hidden="1"/>
    </xf>
    <xf numFmtId="0" fontId="20" fillId="0" borderId="52" xfId="0" applyFont="1" applyBorder="1" applyAlignment="1" applyProtection="1">
      <alignment horizontal="center"/>
      <protection hidden="1"/>
    </xf>
    <xf numFmtId="0" fontId="20" fillId="0" borderId="53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8" xfId="0" applyFont="1" applyBorder="1" applyAlignment="1" applyProtection="1">
      <alignment horizontal="center"/>
      <protection hidden="1"/>
    </xf>
    <xf numFmtId="0" fontId="20" fillId="0" borderId="79" xfId="0" applyFont="1" applyBorder="1" applyAlignment="1" applyProtection="1">
      <alignment horizontal="center"/>
      <protection hidden="1"/>
    </xf>
    <xf numFmtId="0" fontId="20" fillId="0" borderId="71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9" fillId="0" borderId="54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4" fontId="25" fillId="0" borderId="80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6" fillId="0" borderId="7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73" xfId="60" applyFont="1" applyFill="1" applyBorder="1" applyAlignment="1" applyProtection="1">
      <alignment horizontal="center" vertical="center" wrapText="1"/>
      <protection locked="0"/>
    </xf>
    <xf numFmtId="0" fontId="36" fillId="0" borderId="18" xfId="60" applyFont="1" applyFill="1" applyBorder="1" applyAlignment="1" applyProtection="1">
      <alignment horizontal="center" vertical="center" wrapText="1"/>
      <protection locked="0"/>
    </xf>
    <xf numFmtId="0" fontId="36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70" xfId="60" applyFont="1" applyBorder="1" applyAlignment="1" applyProtection="1">
      <alignment horizontal="center"/>
      <protection locked="0"/>
    </xf>
    <xf numFmtId="0" fontId="36" fillId="0" borderId="70" xfId="56" applyFont="1" applyBorder="1" applyAlignment="1">
      <alignment horizontal="center" vertical="center"/>
      <protection/>
    </xf>
    <xf numFmtId="0" fontId="36" fillId="0" borderId="10" xfId="56" applyFont="1" applyBorder="1" applyAlignment="1">
      <alignment horizontal="center" vertical="center"/>
      <protection/>
    </xf>
    <xf numFmtId="0" fontId="36" fillId="0" borderId="70" xfId="61" applyFont="1" applyBorder="1" applyAlignment="1" applyProtection="1">
      <alignment horizontal="left" vertical="center"/>
      <protection locked="0"/>
    </xf>
    <xf numFmtId="0" fontId="36" fillId="0" borderId="69" xfId="60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/>
      <protection locked="0"/>
    </xf>
    <xf numFmtId="0" fontId="37" fillId="0" borderId="10" xfId="61" applyFont="1" applyBorder="1" applyAlignment="1" applyProtection="1">
      <alignment horizontal="center"/>
      <protection locked="0"/>
    </xf>
    <xf numFmtId="0" fontId="37" fillId="0" borderId="11" xfId="61" applyFont="1" applyBorder="1" applyAlignment="1" applyProtection="1">
      <alignment horizontal="center"/>
      <protection locked="0"/>
    </xf>
    <xf numFmtId="0" fontId="37" fillId="0" borderId="10" xfId="56" applyFont="1" applyBorder="1" applyAlignment="1">
      <alignment horizontal="center"/>
      <protection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6" t="s">
        <v>157</v>
      </c>
      <c r="D1" s="397"/>
      <c r="E1" s="397"/>
      <c r="F1" s="397"/>
      <c r="G1" s="397"/>
      <c r="H1" s="397"/>
      <c r="I1" s="397"/>
      <c r="J1" s="397"/>
      <c r="K1" s="397"/>
      <c r="L1" s="397"/>
      <c r="M1" s="5"/>
      <c r="N1" s="5"/>
      <c r="O1" s="5"/>
      <c r="P1" s="393"/>
      <c r="Q1" s="394"/>
      <c r="R1" s="5"/>
      <c r="S1" s="5"/>
      <c r="T1" s="5"/>
      <c r="U1" s="5"/>
      <c r="V1" s="5"/>
      <c r="W1" s="4"/>
      <c r="X1" s="4"/>
      <c r="Y1" s="4"/>
      <c r="Z1" s="4"/>
      <c r="AA1" s="393"/>
      <c r="AB1" s="39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4"/>
      <c r="BR1" s="394"/>
      <c r="BS1" s="394"/>
      <c r="BT1" s="394"/>
      <c r="BU1" s="394"/>
    </row>
    <row r="2" spans="1:73" ht="16.5">
      <c r="A2" s="5"/>
      <c r="B2" s="5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6" t="s">
        <v>17</v>
      </c>
      <c r="B4" s="388" t="s">
        <v>31</v>
      </c>
      <c r="C4" s="390" t="s">
        <v>32</v>
      </c>
      <c r="D4" s="391"/>
      <c r="E4" s="391"/>
      <c r="F4" s="391"/>
      <c r="G4" s="392"/>
      <c r="H4" s="390" t="s">
        <v>25</v>
      </c>
      <c r="I4" s="391"/>
      <c r="J4" s="391"/>
      <c r="K4" s="391"/>
      <c r="L4" s="392"/>
      <c r="M4" s="390" t="s">
        <v>26</v>
      </c>
      <c r="N4" s="391"/>
      <c r="O4" s="391"/>
      <c r="P4" s="391"/>
      <c r="Q4" s="392"/>
      <c r="R4" s="390" t="s">
        <v>42</v>
      </c>
      <c r="S4" s="402"/>
      <c r="T4" s="402"/>
      <c r="U4" s="402"/>
      <c r="V4" s="403"/>
      <c r="W4" s="390" t="s">
        <v>33</v>
      </c>
      <c r="X4" s="391"/>
      <c r="Y4" s="391"/>
      <c r="Z4" s="391"/>
      <c r="AA4" s="391"/>
      <c r="AB4" s="392"/>
      <c r="AC4" s="390" t="s">
        <v>34</v>
      </c>
      <c r="AD4" s="391"/>
      <c r="AE4" s="391"/>
      <c r="AF4" s="391"/>
      <c r="AG4" s="392"/>
      <c r="AH4" s="390" t="s">
        <v>35</v>
      </c>
      <c r="AI4" s="391"/>
      <c r="AJ4" s="391"/>
      <c r="AK4" s="391"/>
      <c r="AL4" s="392"/>
      <c r="AM4" s="390" t="s">
        <v>36</v>
      </c>
      <c r="AN4" s="391"/>
      <c r="AO4" s="391"/>
      <c r="AP4" s="391"/>
      <c r="AQ4" s="392"/>
      <c r="AR4" s="390" t="s">
        <v>37</v>
      </c>
      <c r="AS4" s="391"/>
      <c r="AT4" s="391"/>
      <c r="AU4" s="391"/>
      <c r="AV4" s="398"/>
      <c r="AW4" s="390" t="s">
        <v>38</v>
      </c>
      <c r="AX4" s="391"/>
      <c r="AY4" s="391"/>
      <c r="AZ4" s="391"/>
      <c r="BA4" s="392"/>
      <c r="BB4" s="390" t="s">
        <v>39</v>
      </c>
      <c r="BC4" s="391"/>
      <c r="BD4" s="391"/>
      <c r="BE4" s="391"/>
      <c r="BF4" s="392"/>
      <c r="BG4" s="390" t="s">
        <v>40</v>
      </c>
      <c r="BH4" s="391"/>
      <c r="BI4" s="391"/>
      <c r="BJ4" s="391"/>
      <c r="BK4" s="392"/>
      <c r="BL4" s="390" t="s">
        <v>41</v>
      </c>
      <c r="BM4" s="391"/>
      <c r="BN4" s="391"/>
      <c r="BO4" s="391"/>
      <c r="BP4" s="392"/>
      <c r="BQ4" s="399" t="s">
        <v>27</v>
      </c>
      <c r="BR4" s="400"/>
      <c r="BS4" s="400"/>
      <c r="BT4" s="400"/>
      <c r="BU4" s="401"/>
    </row>
    <row r="5" spans="1:73" ht="81.75" customHeight="1">
      <c r="A5" s="387"/>
      <c r="B5" s="389"/>
      <c r="C5" s="271" t="s">
        <v>43</v>
      </c>
      <c r="D5" s="272" t="s">
        <v>28</v>
      </c>
      <c r="E5" s="272" t="s">
        <v>14</v>
      </c>
      <c r="F5" s="272" t="s">
        <v>29</v>
      </c>
      <c r="G5" s="273" t="s">
        <v>30</v>
      </c>
      <c r="H5" s="271" t="s">
        <v>44</v>
      </c>
      <c r="I5" s="272" t="s">
        <v>28</v>
      </c>
      <c r="J5" s="272" t="s">
        <v>14</v>
      </c>
      <c r="K5" s="272" t="s">
        <v>29</v>
      </c>
      <c r="L5" s="273" t="s">
        <v>30</v>
      </c>
      <c r="M5" s="271" t="s">
        <v>45</v>
      </c>
      <c r="N5" s="272" t="s">
        <v>28</v>
      </c>
      <c r="O5" s="272" t="s">
        <v>14</v>
      </c>
      <c r="P5" s="272" t="s">
        <v>29</v>
      </c>
      <c r="Q5" s="273" t="s">
        <v>30</v>
      </c>
      <c r="R5" s="271" t="s">
        <v>44</v>
      </c>
      <c r="S5" s="272" t="s">
        <v>28</v>
      </c>
      <c r="T5" s="272" t="s">
        <v>14</v>
      </c>
      <c r="U5" s="272" t="s">
        <v>29</v>
      </c>
      <c r="V5" s="273" t="s">
        <v>30</v>
      </c>
      <c r="W5" s="271" t="s">
        <v>46</v>
      </c>
      <c r="X5" s="272" t="s">
        <v>47</v>
      </c>
      <c r="Y5" s="272" t="s">
        <v>28</v>
      </c>
      <c r="Z5" s="272" t="s">
        <v>14</v>
      </c>
      <c r="AA5" s="272" t="s">
        <v>29</v>
      </c>
      <c r="AB5" s="273" t="s">
        <v>30</v>
      </c>
      <c r="AC5" s="271" t="s">
        <v>48</v>
      </c>
      <c r="AD5" s="272" t="s">
        <v>28</v>
      </c>
      <c r="AE5" s="272" t="s">
        <v>14</v>
      </c>
      <c r="AF5" s="272" t="s">
        <v>29</v>
      </c>
      <c r="AG5" s="273" t="s">
        <v>30</v>
      </c>
      <c r="AH5" s="271" t="s">
        <v>49</v>
      </c>
      <c r="AI5" s="272" t="s">
        <v>28</v>
      </c>
      <c r="AJ5" s="272" t="s">
        <v>14</v>
      </c>
      <c r="AK5" s="272" t="s">
        <v>29</v>
      </c>
      <c r="AL5" s="273" t="s">
        <v>30</v>
      </c>
      <c r="AM5" s="271" t="s">
        <v>50</v>
      </c>
      <c r="AN5" s="272" t="s">
        <v>28</v>
      </c>
      <c r="AO5" s="272" t="s">
        <v>14</v>
      </c>
      <c r="AP5" s="272" t="s">
        <v>29</v>
      </c>
      <c r="AQ5" s="273" t="s">
        <v>30</v>
      </c>
      <c r="AR5" s="271" t="s">
        <v>50</v>
      </c>
      <c r="AS5" s="272" t="s">
        <v>28</v>
      </c>
      <c r="AT5" s="272" t="s">
        <v>14</v>
      </c>
      <c r="AU5" s="272" t="s">
        <v>29</v>
      </c>
      <c r="AV5" s="274" t="s">
        <v>30</v>
      </c>
      <c r="AW5" s="271" t="s">
        <v>50</v>
      </c>
      <c r="AX5" s="272" t="s">
        <v>28</v>
      </c>
      <c r="AY5" s="272" t="s">
        <v>14</v>
      </c>
      <c r="AZ5" s="272" t="s">
        <v>29</v>
      </c>
      <c r="BA5" s="273" t="s">
        <v>30</v>
      </c>
      <c r="BB5" s="271" t="s">
        <v>49</v>
      </c>
      <c r="BC5" s="272" t="s">
        <v>28</v>
      </c>
      <c r="BD5" s="272" t="s">
        <v>14</v>
      </c>
      <c r="BE5" s="272" t="s">
        <v>29</v>
      </c>
      <c r="BF5" s="273" t="s">
        <v>30</v>
      </c>
      <c r="BG5" s="271" t="s">
        <v>51</v>
      </c>
      <c r="BH5" s="272" t="s">
        <v>28</v>
      </c>
      <c r="BI5" s="272" t="s">
        <v>14</v>
      </c>
      <c r="BJ5" s="272" t="s">
        <v>29</v>
      </c>
      <c r="BK5" s="273" t="s">
        <v>30</v>
      </c>
      <c r="BL5" s="271" t="s">
        <v>51</v>
      </c>
      <c r="BM5" s="272" t="s">
        <v>28</v>
      </c>
      <c r="BN5" s="272" t="s">
        <v>14</v>
      </c>
      <c r="BO5" s="272" t="s">
        <v>29</v>
      </c>
      <c r="BP5" s="273" t="s">
        <v>30</v>
      </c>
      <c r="BQ5" s="271" t="s">
        <v>52</v>
      </c>
      <c r="BR5" s="272" t="s">
        <v>28</v>
      </c>
      <c r="BS5" s="272" t="s">
        <v>14</v>
      </c>
      <c r="BT5" s="272" t="s">
        <v>29</v>
      </c>
      <c r="BU5" s="273" t="s">
        <v>30</v>
      </c>
    </row>
    <row r="6" spans="1:73" ht="18.75" customHeight="1">
      <c r="A6" s="14" t="s">
        <v>0</v>
      </c>
      <c r="B6" s="128"/>
      <c r="C6" s="275"/>
      <c r="D6" s="276"/>
      <c r="E6" s="276"/>
      <c r="F6" s="276"/>
      <c r="G6" s="277"/>
      <c r="H6" s="275"/>
      <c r="I6" s="276"/>
      <c r="J6" s="131"/>
      <c r="K6" s="276"/>
      <c r="L6" s="277"/>
      <c r="M6" s="278"/>
      <c r="N6" s="158"/>
      <c r="O6" s="184"/>
      <c r="P6" s="158"/>
      <c r="Q6" s="277"/>
      <c r="R6" s="279"/>
      <c r="S6" s="280"/>
      <c r="T6" s="281"/>
      <c r="U6" s="281"/>
      <c r="V6" s="282"/>
      <c r="W6" s="275"/>
      <c r="X6" s="276"/>
      <c r="Y6" s="276"/>
      <c r="Z6" s="276"/>
      <c r="AA6" s="276"/>
      <c r="AB6" s="277"/>
      <c r="AC6" s="18"/>
      <c r="AD6" s="276"/>
      <c r="AE6" s="276"/>
      <c r="AF6" s="276"/>
      <c r="AG6" s="277"/>
      <c r="AH6" s="18"/>
      <c r="AI6" s="276"/>
      <c r="AJ6" s="276"/>
      <c r="AK6" s="276"/>
      <c r="AL6" s="277"/>
      <c r="AM6" s="18"/>
      <c r="AN6" s="276"/>
      <c r="AO6" s="276"/>
      <c r="AP6" s="276"/>
      <c r="AQ6" s="277"/>
      <c r="AR6" s="18"/>
      <c r="AS6" s="276"/>
      <c r="AT6" s="276"/>
      <c r="AU6" s="357"/>
      <c r="AV6" s="283"/>
      <c r="AW6" s="275"/>
      <c r="AX6" s="276"/>
      <c r="AY6" s="276"/>
      <c r="AZ6" s="276"/>
      <c r="BA6" s="277"/>
      <c r="BB6" s="275"/>
      <c r="BC6" s="276"/>
      <c r="BD6" s="276"/>
      <c r="BE6" s="276"/>
      <c r="BF6" s="277"/>
      <c r="BG6" s="275"/>
      <c r="BH6" s="276"/>
      <c r="BI6" s="276"/>
      <c r="BJ6" s="276"/>
      <c r="BK6" s="277"/>
      <c r="BL6" s="275"/>
      <c r="BM6" s="276"/>
      <c r="BN6" s="184"/>
      <c r="BO6" s="276"/>
      <c r="BP6" s="277"/>
      <c r="BQ6" s="284"/>
      <c r="BR6" s="285"/>
      <c r="BS6" s="131"/>
      <c r="BT6" s="285"/>
      <c r="BU6" s="286"/>
    </row>
    <row r="7" spans="1:73" s="177" customFormat="1" ht="17.25" customHeight="1">
      <c r="A7" s="14" t="s">
        <v>18</v>
      </c>
      <c r="B7" s="128"/>
      <c r="C7" s="151">
        <f>SUM(H7+M7+R7+W7+AC7+AH7+AM7+AR7+AW7+BB7+BG7+BL7)</f>
        <v>7226</v>
      </c>
      <c r="D7" s="152">
        <f aca="true" t="shared" si="0" ref="D7:D14">I7+N7+S7+Y7+AD7+AI7+AN7+AS7+AX7+BC7+BH7+BM7</f>
        <v>7226</v>
      </c>
      <c r="E7" s="153">
        <f aca="true" t="shared" si="1" ref="E7:E14">D7/C7*100</f>
        <v>100</v>
      </c>
      <c r="F7" s="152">
        <f aca="true" t="shared" si="2" ref="F7:F14">K7+P7+U7+AA7+AF7+AK7+AP7+AU7+AZ7+BE7+BJ7+BO7</f>
        <v>14546</v>
      </c>
      <c r="G7" s="154">
        <f aca="true" t="shared" si="3" ref="G7:G14">F7/D7*10</f>
        <v>20.13008580127318</v>
      </c>
      <c r="H7" s="155">
        <v>3610</v>
      </c>
      <c r="I7" s="156">
        <v>3610</v>
      </c>
      <c r="J7" s="131">
        <f aca="true" t="shared" si="4" ref="J7:J14">I7/H7*100</f>
        <v>100</v>
      </c>
      <c r="K7" s="156">
        <v>8130</v>
      </c>
      <c r="L7" s="157">
        <f aca="true" t="shared" si="5" ref="L7:L14">K7/I7*10</f>
        <v>22.520775623268698</v>
      </c>
      <c r="M7" s="22">
        <v>546</v>
      </c>
      <c r="N7" s="158">
        <v>546</v>
      </c>
      <c r="O7" s="131">
        <f aca="true" t="shared" si="6" ref="O7:O14">N7/M7*100</f>
        <v>100</v>
      </c>
      <c r="P7" s="158">
        <v>1114</v>
      </c>
      <c r="Q7" s="157">
        <f aca="true" t="shared" si="7" ref="Q7:Q14">P7/N7*10</f>
        <v>20.4029304029304</v>
      </c>
      <c r="R7" s="159"/>
      <c r="S7" s="160"/>
      <c r="T7" s="161"/>
      <c r="U7" s="162"/>
      <c r="V7" s="163"/>
      <c r="W7" s="18">
        <v>10</v>
      </c>
      <c r="X7" s="23"/>
      <c r="Y7" s="23">
        <v>10</v>
      </c>
      <c r="Z7" s="131">
        <f>Y7/W7*100</f>
        <v>100</v>
      </c>
      <c r="AA7" s="164">
        <v>10</v>
      </c>
      <c r="AB7" s="154">
        <f>AA7/Y7*10</f>
        <v>10</v>
      </c>
      <c r="AC7" s="18">
        <v>85</v>
      </c>
      <c r="AD7" s="165">
        <v>85</v>
      </c>
      <c r="AE7" s="166">
        <f>AD7/AC7*100</f>
        <v>100</v>
      </c>
      <c r="AF7" s="165">
        <v>141</v>
      </c>
      <c r="AG7" s="157">
        <f>AF7/AD7*10</f>
        <v>16.58823529411765</v>
      </c>
      <c r="AH7" s="18">
        <v>980</v>
      </c>
      <c r="AI7" s="164">
        <v>980</v>
      </c>
      <c r="AJ7" s="167">
        <f aca="true" t="shared" si="8" ref="AJ7:AJ14">AI7/AH7*100</f>
        <v>100</v>
      </c>
      <c r="AK7" s="164">
        <v>1770</v>
      </c>
      <c r="AL7" s="154">
        <f aca="true" t="shared" si="9" ref="AL7:AL14">AK7/AI7*10</f>
        <v>18.06122448979592</v>
      </c>
      <c r="AM7" s="18">
        <v>1715</v>
      </c>
      <c r="AN7" s="165">
        <v>1715</v>
      </c>
      <c r="AO7" s="168">
        <f>AN7/AM7*100</f>
        <v>100</v>
      </c>
      <c r="AP7" s="165">
        <v>2994</v>
      </c>
      <c r="AQ7" s="154">
        <f>AP7/AN7*10</f>
        <v>17.457725947521865</v>
      </c>
      <c r="AR7" s="18"/>
      <c r="AS7" s="165"/>
      <c r="AT7" s="169"/>
      <c r="AU7" s="165"/>
      <c r="AV7" s="170"/>
      <c r="AW7" s="171"/>
      <c r="AX7" s="169"/>
      <c r="AY7" s="169"/>
      <c r="AZ7" s="169"/>
      <c r="BA7" s="172"/>
      <c r="BB7" s="18">
        <v>210</v>
      </c>
      <c r="BC7" s="173">
        <v>210</v>
      </c>
      <c r="BD7" s="131">
        <f>BC7/BB7*100</f>
        <v>100</v>
      </c>
      <c r="BE7" s="173">
        <v>272</v>
      </c>
      <c r="BF7" s="157">
        <f>BE7/BC7*10</f>
        <v>12.952380952380953</v>
      </c>
      <c r="BG7" s="171">
        <v>70</v>
      </c>
      <c r="BH7" s="174">
        <v>70</v>
      </c>
      <c r="BI7" s="174">
        <f>BH7/BG7*100</f>
        <v>100</v>
      </c>
      <c r="BJ7" s="174">
        <v>115</v>
      </c>
      <c r="BK7" s="154">
        <f>BJ7/BH7*10</f>
        <v>16.428571428571427</v>
      </c>
      <c r="BL7" s="171"/>
      <c r="BM7" s="169"/>
      <c r="BN7" s="166"/>
      <c r="BO7" s="169"/>
      <c r="BP7" s="172"/>
      <c r="BQ7" s="175"/>
      <c r="BR7" s="176"/>
      <c r="BS7" s="131"/>
      <c r="BT7" s="176"/>
      <c r="BU7" s="154"/>
    </row>
    <row r="8" spans="1:73" s="177" customFormat="1" ht="17.25" customHeight="1">
      <c r="A8" s="14" t="s">
        <v>19</v>
      </c>
      <c r="B8" s="128">
        <v>771</v>
      </c>
      <c r="C8" s="151">
        <f>SUM(H8+M8+R8+W8+AC8+AH8+AM8+AR8+AW8+BB8+BG8+BL8)</f>
        <v>18928</v>
      </c>
      <c r="D8" s="152">
        <f t="shared" si="0"/>
        <v>17578</v>
      </c>
      <c r="E8" s="153">
        <f t="shared" si="1"/>
        <v>92.86770921386307</v>
      </c>
      <c r="F8" s="152">
        <f t="shared" si="2"/>
        <v>34975</v>
      </c>
      <c r="G8" s="154">
        <f t="shared" si="3"/>
        <v>19.897030378882693</v>
      </c>
      <c r="H8" s="155">
        <v>7780</v>
      </c>
      <c r="I8" s="156">
        <v>7780</v>
      </c>
      <c r="J8" s="131">
        <f t="shared" si="4"/>
        <v>100</v>
      </c>
      <c r="K8" s="156">
        <v>17990</v>
      </c>
      <c r="L8" s="157">
        <f t="shared" si="5"/>
        <v>23.123393316195372</v>
      </c>
      <c r="M8" s="22">
        <v>1543</v>
      </c>
      <c r="N8" s="158">
        <v>1543</v>
      </c>
      <c r="O8" s="131">
        <f t="shared" si="6"/>
        <v>100</v>
      </c>
      <c r="P8" s="158">
        <v>3144</v>
      </c>
      <c r="Q8" s="157">
        <f t="shared" si="7"/>
        <v>20.37589112119248</v>
      </c>
      <c r="R8" s="159"/>
      <c r="S8" s="160"/>
      <c r="T8" s="161"/>
      <c r="U8" s="162"/>
      <c r="V8" s="163"/>
      <c r="W8" s="18">
        <v>50</v>
      </c>
      <c r="X8" s="23"/>
      <c r="Y8" s="23">
        <v>50</v>
      </c>
      <c r="Z8" s="131">
        <f>Y8/W8*100</f>
        <v>100</v>
      </c>
      <c r="AA8" s="164">
        <v>90</v>
      </c>
      <c r="AB8" s="154">
        <f>AA8/Y8*10</f>
        <v>18</v>
      </c>
      <c r="AC8" s="18">
        <v>3976</v>
      </c>
      <c r="AD8" s="165">
        <v>2721</v>
      </c>
      <c r="AE8" s="166">
        <f>AD8/AC8*100</f>
        <v>68.43561368209255</v>
      </c>
      <c r="AF8" s="165">
        <v>4496</v>
      </c>
      <c r="AG8" s="157">
        <f>AF8/AD8*10</f>
        <v>16.523337008452774</v>
      </c>
      <c r="AH8" s="18">
        <v>3375</v>
      </c>
      <c r="AI8" s="164">
        <v>3375</v>
      </c>
      <c r="AJ8" s="167">
        <f t="shared" si="8"/>
        <v>100</v>
      </c>
      <c r="AK8" s="164">
        <v>5552</v>
      </c>
      <c r="AL8" s="154">
        <f t="shared" si="9"/>
        <v>16.450370370370372</v>
      </c>
      <c r="AM8" s="18">
        <v>1982</v>
      </c>
      <c r="AN8" s="165">
        <v>1982</v>
      </c>
      <c r="AO8" s="168">
        <f aca="true" t="shared" si="10" ref="AO8:AO17">AN8/AM8*100</f>
        <v>100</v>
      </c>
      <c r="AP8" s="165">
        <v>3385</v>
      </c>
      <c r="AQ8" s="154">
        <f aca="true" t="shared" si="11" ref="AQ8:AQ17">AP8/AN8*10</f>
        <v>17.078708375378405</v>
      </c>
      <c r="AR8" s="18">
        <v>40</v>
      </c>
      <c r="AS8" s="165"/>
      <c r="AT8" s="169"/>
      <c r="AU8" s="165"/>
      <c r="AV8" s="170"/>
      <c r="AW8" s="171">
        <v>55</v>
      </c>
      <c r="AX8" s="169"/>
      <c r="AY8" s="169"/>
      <c r="AZ8" s="169"/>
      <c r="BA8" s="172"/>
      <c r="BB8" s="18"/>
      <c r="BC8" s="173"/>
      <c r="BD8" s="131"/>
      <c r="BE8" s="173"/>
      <c r="BF8" s="157"/>
      <c r="BG8" s="171">
        <v>127</v>
      </c>
      <c r="BH8" s="174">
        <v>127</v>
      </c>
      <c r="BI8" s="174">
        <f>BH8/BG8*100</f>
        <v>100</v>
      </c>
      <c r="BJ8" s="174">
        <v>318</v>
      </c>
      <c r="BK8" s="154">
        <f>BJ8/BH8*10</f>
        <v>25.039370078740156</v>
      </c>
      <c r="BL8" s="171"/>
      <c r="BM8" s="169"/>
      <c r="BN8" s="166"/>
      <c r="BO8" s="169"/>
      <c r="BP8" s="172"/>
      <c r="BQ8" s="22">
        <v>300</v>
      </c>
      <c r="BR8" s="178">
        <v>300</v>
      </c>
      <c r="BS8" s="131">
        <f>BR8/BQ8*100</f>
        <v>100</v>
      </c>
      <c r="BT8" s="178">
        <v>150</v>
      </c>
      <c r="BU8" s="154">
        <f>BT8/BR8*10</f>
        <v>5</v>
      </c>
    </row>
    <row r="9" spans="1:73" s="177" customFormat="1" ht="15.75" customHeight="1">
      <c r="A9" s="14" t="s">
        <v>1</v>
      </c>
      <c r="B9" s="128">
        <v>50</v>
      </c>
      <c r="C9" s="151">
        <f aca="true" t="shared" si="12" ref="C9:C26">SUM(H9+M9+R9+W9+AC9+AH9+AM9+AR9+AW9+BB9+BG9+BL9)</f>
        <v>5629</v>
      </c>
      <c r="D9" s="152">
        <f t="shared" si="0"/>
        <v>5054</v>
      </c>
      <c r="E9" s="153">
        <f t="shared" si="1"/>
        <v>89.78504174809025</v>
      </c>
      <c r="F9" s="152">
        <f t="shared" si="2"/>
        <v>7732</v>
      </c>
      <c r="G9" s="154">
        <f t="shared" si="3"/>
        <v>15.298773248911752</v>
      </c>
      <c r="H9" s="155">
        <v>2140</v>
      </c>
      <c r="I9" s="156">
        <v>2140</v>
      </c>
      <c r="J9" s="131">
        <f t="shared" si="4"/>
        <v>100</v>
      </c>
      <c r="K9" s="156">
        <v>4173</v>
      </c>
      <c r="L9" s="157">
        <f t="shared" si="5"/>
        <v>19.5</v>
      </c>
      <c r="M9" s="22">
        <v>460</v>
      </c>
      <c r="N9" s="158">
        <v>460</v>
      </c>
      <c r="O9" s="131">
        <f t="shared" si="6"/>
        <v>100</v>
      </c>
      <c r="P9" s="158">
        <v>664</v>
      </c>
      <c r="Q9" s="157">
        <f t="shared" si="7"/>
        <v>14.434782608695652</v>
      </c>
      <c r="R9" s="159">
        <v>50</v>
      </c>
      <c r="S9" s="160">
        <v>50</v>
      </c>
      <c r="T9" s="161">
        <f>S9/R9*100</f>
        <v>100</v>
      </c>
      <c r="U9" s="179">
        <v>50</v>
      </c>
      <c r="V9" s="157">
        <f>U9/S9*10</f>
        <v>10</v>
      </c>
      <c r="W9" s="18"/>
      <c r="X9" s="23"/>
      <c r="Y9" s="23"/>
      <c r="Z9" s="131"/>
      <c r="AA9" s="164"/>
      <c r="AB9" s="154"/>
      <c r="AC9" s="18">
        <v>1052</v>
      </c>
      <c r="AD9" s="165">
        <v>812</v>
      </c>
      <c r="AE9" s="166">
        <f aca="true" t="shared" si="13" ref="AE9:AE17">AD9/AC9*100</f>
        <v>77.18631178707224</v>
      </c>
      <c r="AF9" s="165">
        <v>1204</v>
      </c>
      <c r="AG9" s="157">
        <f aca="true" t="shared" si="14" ref="AG9:AG17">AF9/AD9*10</f>
        <v>14.827586206896552</v>
      </c>
      <c r="AH9" s="18">
        <v>757</v>
      </c>
      <c r="AI9" s="164">
        <v>582</v>
      </c>
      <c r="AJ9" s="167">
        <f t="shared" si="8"/>
        <v>76.88243064729194</v>
      </c>
      <c r="AK9" s="164">
        <v>520</v>
      </c>
      <c r="AL9" s="154">
        <f t="shared" si="9"/>
        <v>8.934707903780069</v>
      </c>
      <c r="AM9" s="18">
        <v>1070</v>
      </c>
      <c r="AN9" s="165">
        <v>1010</v>
      </c>
      <c r="AO9" s="168">
        <f t="shared" si="10"/>
        <v>94.39252336448598</v>
      </c>
      <c r="AP9" s="165">
        <v>1121</v>
      </c>
      <c r="AQ9" s="154">
        <f t="shared" si="11"/>
        <v>11.0990099009901</v>
      </c>
      <c r="AR9" s="18"/>
      <c r="AS9" s="165"/>
      <c r="AT9" s="169"/>
      <c r="AU9" s="165"/>
      <c r="AV9" s="170"/>
      <c r="AW9" s="171"/>
      <c r="AX9" s="169"/>
      <c r="AY9" s="169"/>
      <c r="AZ9" s="169"/>
      <c r="BA9" s="172"/>
      <c r="BB9" s="18">
        <v>100</v>
      </c>
      <c r="BC9" s="173"/>
      <c r="BD9" s="131"/>
      <c r="BE9" s="173"/>
      <c r="BF9" s="157"/>
      <c r="BG9" s="171"/>
      <c r="BH9" s="174"/>
      <c r="BI9" s="174"/>
      <c r="BJ9" s="174"/>
      <c r="BK9" s="154"/>
      <c r="BL9" s="171"/>
      <c r="BM9" s="169"/>
      <c r="BN9" s="166"/>
      <c r="BO9" s="169"/>
      <c r="BP9" s="172"/>
      <c r="BQ9" s="22">
        <v>60</v>
      </c>
      <c r="BR9" s="178">
        <v>60</v>
      </c>
      <c r="BS9" s="131">
        <f>BR9/BQ9*100</f>
        <v>100</v>
      </c>
      <c r="BT9" s="178">
        <v>10</v>
      </c>
      <c r="BU9" s="154">
        <f>BT9/BR9*10</f>
        <v>1.6666666666666665</v>
      </c>
    </row>
    <row r="10" spans="1:73" s="177" customFormat="1" ht="15.75" customHeight="1">
      <c r="A10" s="14" t="s">
        <v>2</v>
      </c>
      <c r="B10" s="128">
        <v>588</v>
      </c>
      <c r="C10" s="151">
        <f t="shared" si="12"/>
        <v>19879</v>
      </c>
      <c r="D10" s="152">
        <f t="shared" si="0"/>
        <v>17869</v>
      </c>
      <c r="E10" s="153">
        <f t="shared" si="1"/>
        <v>89.88882740580512</v>
      </c>
      <c r="F10" s="152">
        <f t="shared" si="2"/>
        <v>38081</v>
      </c>
      <c r="G10" s="154">
        <f t="shared" si="3"/>
        <v>21.31120935698696</v>
      </c>
      <c r="H10" s="155">
        <v>7368</v>
      </c>
      <c r="I10" s="156">
        <v>7368</v>
      </c>
      <c r="J10" s="131">
        <f t="shared" si="4"/>
        <v>100</v>
      </c>
      <c r="K10" s="156">
        <v>21742</v>
      </c>
      <c r="L10" s="157">
        <f t="shared" si="5"/>
        <v>29.508686210640608</v>
      </c>
      <c r="M10" s="22">
        <v>1805</v>
      </c>
      <c r="N10" s="158">
        <v>1805</v>
      </c>
      <c r="O10" s="131">
        <f t="shared" si="6"/>
        <v>100</v>
      </c>
      <c r="P10" s="158">
        <v>3997</v>
      </c>
      <c r="Q10" s="157">
        <f t="shared" si="7"/>
        <v>22.14404432132964</v>
      </c>
      <c r="R10" s="159"/>
      <c r="S10" s="160"/>
      <c r="T10" s="161"/>
      <c r="U10" s="179"/>
      <c r="V10" s="157"/>
      <c r="W10" s="18">
        <v>20</v>
      </c>
      <c r="X10" s="23"/>
      <c r="Y10" s="23">
        <v>20</v>
      </c>
      <c r="Z10" s="131">
        <f aca="true" t="shared" si="15" ref="Z10:Z15">Y10/W10*100</f>
        <v>100</v>
      </c>
      <c r="AA10" s="164">
        <v>30</v>
      </c>
      <c r="AB10" s="154">
        <f aca="true" t="shared" si="16" ref="AB10:AB15">AA10/Y10*10</f>
        <v>15</v>
      </c>
      <c r="AC10" s="18">
        <v>5820</v>
      </c>
      <c r="AD10" s="165">
        <v>4894</v>
      </c>
      <c r="AE10" s="166">
        <f t="shared" si="13"/>
        <v>84.08934707903781</v>
      </c>
      <c r="AF10" s="165">
        <v>6084</v>
      </c>
      <c r="AG10" s="157">
        <f t="shared" si="14"/>
        <v>12.431548835308542</v>
      </c>
      <c r="AH10" s="18">
        <v>2907</v>
      </c>
      <c r="AI10" s="164">
        <v>2857</v>
      </c>
      <c r="AJ10" s="167">
        <f t="shared" si="8"/>
        <v>98.28001375988991</v>
      </c>
      <c r="AK10" s="164">
        <v>4673</v>
      </c>
      <c r="AL10" s="154">
        <f t="shared" si="9"/>
        <v>16.356317815890794</v>
      </c>
      <c r="AM10" s="18">
        <v>905</v>
      </c>
      <c r="AN10" s="165">
        <v>855</v>
      </c>
      <c r="AO10" s="168">
        <f t="shared" si="10"/>
        <v>94.47513812154696</v>
      </c>
      <c r="AP10" s="165">
        <v>1497</v>
      </c>
      <c r="AQ10" s="154">
        <f t="shared" si="11"/>
        <v>17.50877192982456</v>
      </c>
      <c r="AR10" s="18">
        <v>715</v>
      </c>
      <c r="AS10" s="165"/>
      <c r="AT10" s="169"/>
      <c r="AU10" s="165"/>
      <c r="AV10" s="170"/>
      <c r="AW10" s="171">
        <v>30</v>
      </c>
      <c r="AX10" s="169">
        <v>30</v>
      </c>
      <c r="AY10" s="169">
        <f>AX10/AW10*100</f>
        <v>100</v>
      </c>
      <c r="AZ10" s="169">
        <v>30</v>
      </c>
      <c r="BA10" s="154">
        <f>AZ10/AX10*10</f>
        <v>10</v>
      </c>
      <c r="BB10" s="18">
        <v>309</v>
      </c>
      <c r="BC10" s="173">
        <v>40</v>
      </c>
      <c r="BD10" s="131">
        <f>BC10/BB10*100</f>
        <v>12.944983818770226</v>
      </c>
      <c r="BE10" s="173">
        <v>28</v>
      </c>
      <c r="BF10" s="154">
        <f>BE10/BC10*10</f>
        <v>7</v>
      </c>
      <c r="BG10" s="171"/>
      <c r="BH10" s="174"/>
      <c r="BI10" s="174"/>
      <c r="BJ10" s="174"/>
      <c r="BK10" s="154"/>
      <c r="BL10" s="171"/>
      <c r="BM10" s="169"/>
      <c r="BN10" s="166"/>
      <c r="BO10" s="169"/>
      <c r="BP10" s="172"/>
      <c r="BQ10" s="22">
        <v>866</v>
      </c>
      <c r="BR10" s="178">
        <v>866</v>
      </c>
      <c r="BS10" s="131">
        <f>BR10/BQ10*100</f>
        <v>100</v>
      </c>
      <c r="BT10" s="178">
        <v>332</v>
      </c>
      <c r="BU10" s="154">
        <f>BT10/BR10*10</f>
        <v>3.833718244803695</v>
      </c>
    </row>
    <row r="11" spans="1:73" s="177" customFormat="1" ht="17.25" customHeight="1">
      <c r="A11" s="14" t="s">
        <v>16</v>
      </c>
      <c r="B11" s="128">
        <v>295</v>
      </c>
      <c r="C11" s="151">
        <f t="shared" si="12"/>
        <v>20889</v>
      </c>
      <c r="D11" s="152">
        <f t="shared" si="0"/>
        <v>19402</v>
      </c>
      <c r="E11" s="153">
        <f t="shared" si="1"/>
        <v>92.88142084350615</v>
      </c>
      <c r="F11" s="152">
        <f t="shared" si="2"/>
        <v>53669</v>
      </c>
      <c r="G11" s="154">
        <f t="shared" si="3"/>
        <v>27.661581280280384</v>
      </c>
      <c r="H11" s="155">
        <v>12189</v>
      </c>
      <c r="I11" s="156">
        <v>11904</v>
      </c>
      <c r="J11" s="131">
        <f t="shared" si="4"/>
        <v>97.66182623677085</v>
      </c>
      <c r="K11" s="156">
        <v>36467</v>
      </c>
      <c r="L11" s="157">
        <f t="shared" si="5"/>
        <v>30.634240591397848</v>
      </c>
      <c r="M11" s="22">
        <v>1010</v>
      </c>
      <c r="N11" s="158">
        <v>1010</v>
      </c>
      <c r="O11" s="131">
        <f t="shared" si="6"/>
        <v>100</v>
      </c>
      <c r="P11" s="158">
        <v>2611</v>
      </c>
      <c r="Q11" s="157">
        <f t="shared" si="7"/>
        <v>25.851485148514854</v>
      </c>
      <c r="R11" s="159"/>
      <c r="S11" s="160"/>
      <c r="T11" s="161"/>
      <c r="U11" s="179"/>
      <c r="V11" s="157"/>
      <c r="W11" s="18">
        <v>230</v>
      </c>
      <c r="X11" s="23"/>
      <c r="Y11" s="23">
        <v>230</v>
      </c>
      <c r="Z11" s="131">
        <f t="shared" si="15"/>
        <v>100</v>
      </c>
      <c r="AA11" s="164">
        <v>556</v>
      </c>
      <c r="AB11" s="154">
        <f t="shared" si="16"/>
        <v>24.173913043478258</v>
      </c>
      <c r="AC11" s="18">
        <v>1976</v>
      </c>
      <c r="AD11" s="165">
        <v>1096</v>
      </c>
      <c r="AE11" s="166">
        <f t="shared" si="13"/>
        <v>55.465587044534416</v>
      </c>
      <c r="AF11" s="165">
        <v>2114</v>
      </c>
      <c r="AG11" s="157">
        <f t="shared" si="14"/>
        <v>19.28832116788321</v>
      </c>
      <c r="AH11" s="18">
        <v>1891</v>
      </c>
      <c r="AI11" s="164">
        <v>1821</v>
      </c>
      <c r="AJ11" s="167">
        <f t="shared" si="8"/>
        <v>96.29825489159175</v>
      </c>
      <c r="AK11" s="164">
        <v>4511</v>
      </c>
      <c r="AL11" s="154">
        <f t="shared" si="9"/>
        <v>24.772103239978037</v>
      </c>
      <c r="AM11" s="18">
        <v>2787</v>
      </c>
      <c r="AN11" s="165">
        <v>2787</v>
      </c>
      <c r="AO11" s="168">
        <f t="shared" si="10"/>
        <v>100</v>
      </c>
      <c r="AP11" s="165">
        <v>6806</v>
      </c>
      <c r="AQ11" s="154">
        <f t="shared" si="11"/>
        <v>24.420523860782204</v>
      </c>
      <c r="AR11" s="18">
        <v>120</v>
      </c>
      <c r="AS11" s="165"/>
      <c r="AT11" s="169"/>
      <c r="AU11" s="165"/>
      <c r="AV11" s="170"/>
      <c r="AW11" s="171">
        <v>154</v>
      </c>
      <c r="AX11" s="169">
        <v>154</v>
      </c>
      <c r="AY11" s="169">
        <f>AX11/AW11*100</f>
        <v>100</v>
      </c>
      <c r="AZ11" s="169">
        <v>194</v>
      </c>
      <c r="BA11" s="154">
        <f>AZ11/AX11*10</f>
        <v>12.5974025974026</v>
      </c>
      <c r="BB11" s="18">
        <v>532</v>
      </c>
      <c r="BC11" s="173">
        <v>400</v>
      </c>
      <c r="BD11" s="131">
        <f>BC11/BB11*100</f>
        <v>75.18796992481202</v>
      </c>
      <c r="BE11" s="173">
        <v>410</v>
      </c>
      <c r="BF11" s="154">
        <f>BE11/BC11*10</f>
        <v>10.25</v>
      </c>
      <c r="BG11" s="171"/>
      <c r="BH11" s="174"/>
      <c r="BI11" s="174"/>
      <c r="BJ11" s="174"/>
      <c r="BK11" s="154"/>
      <c r="BL11" s="171"/>
      <c r="BM11" s="169"/>
      <c r="BN11" s="166"/>
      <c r="BO11" s="169"/>
      <c r="BP11" s="172"/>
      <c r="BQ11" s="22"/>
      <c r="BR11" s="178"/>
      <c r="BS11" s="131"/>
      <c r="BT11" s="178"/>
      <c r="BU11" s="154"/>
    </row>
    <row r="12" spans="1:73" s="177" customFormat="1" ht="16.5" customHeight="1">
      <c r="A12" s="14" t="s">
        <v>3</v>
      </c>
      <c r="B12" s="128">
        <v>1765</v>
      </c>
      <c r="C12" s="151">
        <f t="shared" si="12"/>
        <v>59234</v>
      </c>
      <c r="D12" s="152">
        <f t="shared" si="0"/>
        <v>49152</v>
      </c>
      <c r="E12" s="153">
        <f t="shared" si="1"/>
        <v>82.97936995644393</v>
      </c>
      <c r="F12" s="152">
        <f t="shared" si="2"/>
        <v>111404</v>
      </c>
      <c r="G12" s="154">
        <f t="shared" si="3"/>
        <v>22.665201822916664</v>
      </c>
      <c r="H12" s="155">
        <v>22741</v>
      </c>
      <c r="I12" s="156">
        <v>22741</v>
      </c>
      <c r="J12" s="131">
        <f t="shared" si="4"/>
        <v>100</v>
      </c>
      <c r="K12" s="156">
        <v>68010</v>
      </c>
      <c r="L12" s="157">
        <f t="shared" si="5"/>
        <v>29.90633657271008</v>
      </c>
      <c r="M12" s="22">
        <v>1911</v>
      </c>
      <c r="N12" s="158">
        <v>1758</v>
      </c>
      <c r="O12" s="131">
        <f t="shared" si="6"/>
        <v>91.99372056514915</v>
      </c>
      <c r="P12" s="158">
        <v>2485</v>
      </c>
      <c r="Q12" s="157">
        <f t="shared" si="7"/>
        <v>14.135381114903298</v>
      </c>
      <c r="R12" s="159"/>
      <c r="S12" s="160"/>
      <c r="T12" s="161"/>
      <c r="U12" s="179"/>
      <c r="V12" s="157"/>
      <c r="W12" s="18">
        <v>1123</v>
      </c>
      <c r="X12" s="23"/>
      <c r="Y12" s="23">
        <v>1123</v>
      </c>
      <c r="Z12" s="131">
        <f t="shared" si="15"/>
        <v>100</v>
      </c>
      <c r="AA12" s="164">
        <v>894</v>
      </c>
      <c r="AB12" s="154">
        <f t="shared" si="16"/>
        <v>7.960819234194123</v>
      </c>
      <c r="AC12" s="18">
        <v>23596</v>
      </c>
      <c r="AD12" s="165">
        <v>14660</v>
      </c>
      <c r="AE12" s="166">
        <f t="shared" si="13"/>
        <v>62.129174436345146</v>
      </c>
      <c r="AF12" s="165">
        <v>21015</v>
      </c>
      <c r="AG12" s="157">
        <f t="shared" si="14"/>
        <v>14.334924965893588</v>
      </c>
      <c r="AH12" s="18">
        <v>8054</v>
      </c>
      <c r="AI12" s="164">
        <v>8054</v>
      </c>
      <c r="AJ12" s="167">
        <f t="shared" si="8"/>
        <v>100</v>
      </c>
      <c r="AK12" s="164">
        <v>17922</v>
      </c>
      <c r="AL12" s="154">
        <f t="shared" si="9"/>
        <v>22.25229699528185</v>
      </c>
      <c r="AM12" s="18">
        <v>816</v>
      </c>
      <c r="AN12" s="165">
        <v>816</v>
      </c>
      <c r="AO12" s="168">
        <f t="shared" si="10"/>
        <v>100</v>
      </c>
      <c r="AP12" s="165">
        <v>1078</v>
      </c>
      <c r="AQ12" s="154">
        <f t="shared" si="11"/>
        <v>13.21078431372549</v>
      </c>
      <c r="AR12" s="18">
        <v>250</v>
      </c>
      <c r="AS12" s="165"/>
      <c r="AT12" s="169"/>
      <c r="AU12" s="165"/>
      <c r="AV12" s="170"/>
      <c r="AW12" s="171"/>
      <c r="AX12" s="169"/>
      <c r="AY12" s="169"/>
      <c r="AZ12" s="169"/>
      <c r="BA12" s="154"/>
      <c r="BB12" s="18">
        <v>543</v>
      </c>
      <c r="BC12" s="173"/>
      <c r="BD12" s="131"/>
      <c r="BE12" s="173"/>
      <c r="BF12" s="154"/>
      <c r="BG12" s="171"/>
      <c r="BH12" s="174"/>
      <c r="BI12" s="174"/>
      <c r="BJ12" s="174"/>
      <c r="BK12" s="154"/>
      <c r="BL12" s="171">
        <v>200</v>
      </c>
      <c r="BM12" s="169"/>
      <c r="BN12" s="166"/>
      <c r="BO12" s="169"/>
      <c r="BP12" s="172"/>
      <c r="BQ12" s="22">
        <v>95</v>
      </c>
      <c r="BR12" s="178"/>
      <c r="BS12" s="131"/>
      <c r="BT12" s="178"/>
      <c r="BU12" s="154"/>
    </row>
    <row r="13" spans="1:73" s="177" customFormat="1" ht="15" customHeight="1">
      <c r="A13" s="14" t="s">
        <v>4</v>
      </c>
      <c r="B13" s="128"/>
      <c r="C13" s="151">
        <f t="shared" si="12"/>
        <v>68414</v>
      </c>
      <c r="D13" s="152">
        <f t="shared" si="0"/>
        <v>65114</v>
      </c>
      <c r="E13" s="153">
        <f t="shared" si="1"/>
        <v>95.17642587774432</v>
      </c>
      <c r="F13" s="152">
        <f t="shared" si="2"/>
        <v>213698</v>
      </c>
      <c r="G13" s="154">
        <f t="shared" si="3"/>
        <v>32.819055809810486</v>
      </c>
      <c r="H13" s="155">
        <v>29260</v>
      </c>
      <c r="I13" s="156">
        <v>29260</v>
      </c>
      <c r="J13" s="131">
        <f t="shared" si="4"/>
        <v>100</v>
      </c>
      <c r="K13" s="156">
        <v>118368</v>
      </c>
      <c r="L13" s="157">
        <f t="shared" si="5"/>
        <v>40.453861927546136</v>
      </c>
      <c r="M13" s="22">
        <v>8169</v>
      </c>
      <c r="N13" s="158">
        <v>8169</v>
      </c>
      <c r="O13" s="131">
        <f t="shared" si="6"/>
        <v>100</v>
      </c>
      <c r="P13" s="158">
        <v>21113</v>
      </c>
      <c r="Q13" s="157">
        <f t="shared" si="7"/>
        <v>25.845268698739137</v>
      </c>
      <c r="R13" s="159"/>
      <c r="S13" s="160"/>
      <c r="T13" s="161"/>
      <c r="U13" s="179"/>
      <c r="V13" s="157"/>
      <c r="W13" s="18">
        <v>1740</v>
      </c>
      <c r="X13" s="23">
        <v>800</v>
      </c>
      <c r="Y13" s="23">
        <v>1740</v>
      </c>
      <c r="Z13" s="131">
        <f t="shared" si="15"/>
        <v>100</v>
      </c>
      <c r="AA13" s="164">
        <v>3825</v>
      </c>
      <c r="AB13" s="154">
        <f t="shared" si="16"/>
        <v>21.98275862068965</v>
      </c>
      <c r="AC13" s="18">
        <v>11541</v>
      </c>
      <c r="AD13" s="165">
        <v>10075</v>
      </c>
      <c r="AE13" s="166">
        <f t="shared" si="13"/>
        <v>87.29746122519713</v>
      </c>
      <c r="AF13" s="180">
        <v>22034</v>
      </c>
      <c r="AG13" s="157">
        <f t="shared" si="14"/>
        <v>21.86997518610422</v>
      </c>
      <c r="AH13" s="18">
        <v>11120</v>
      </c>
      <c r="AI13" s="164">
        <v>11120</v>
      </c>
      <c r="AJ13" s="167">
        <f t="shared" si="8"/>
        <v>100</v>
      </c>
      <c r="AK13" s="164">
        <v>34156</v>
      </c>
      <c r="AL13" s="154">
        <f t="shared" si="9"/>
        <v>30.715827338129497</v>
      </c>
      <c r="AM13" s="18">
        <v>4673</v>
      </c>
      <c r="AN13" s="165">
        <v>4673</v>
      </c>
      <c r="AO13" s="168">
        <f t="shared" si="10"/>
        <v>100</v>
      </c>
      <c r="AP13" s="165">
        <v>14029</v>
      </c>
      <c r="AQ13" s="154">
        <f t="shared" si="11"/>
        <v>30.021399529210356</v>
      </c>
      <c r="AR13" s="18">
        <v>520</v>
      </c>
      <c r="AS13" s="165"/>
      <c r="AT13" s="169"/>
      <c r="AU13" s="165"/>
      <c r="AV13" s="170"/>
      <c r="AW13" s="171">
        <v>60</v>
      </c>
      <c r="AX13" s="169">
        <v>17</v>
      </c>
      <c r="AY13" s="166">
        <f>AX13/AW13*100</f>
        <v>28.333333333333332</v>
      </c>
      <c r="AZ13" s="169">
        <v>23</v>
      </c>
      <c r="BA13" s="154">
        <f>AZ13/AX13*10</f>
        <v>13.529411764705884</v>
      </c>
      <c r="BB13" s="18">
        <v>197</v>
      </c>
      <c r="BC13" s="173"/>
      <c r="BD13" s="131"/>
      <c r="BE13" s="173"/>
      <c r="BF13" s="154"/>
      <c r="BG13" s="171">
        <v>60</v>
      </c>
      <c r="BH13" s="174">
        <v>60</v>
      </c>
      <c r="BI13" s="174">
        <f>BH13/BG13*100</f>
        <v>100</v>
      </c>
      <c r="BJ13" s="174">
        <v>150</v>
      </c>
      <c r="BK13" s="154">
        <f>BJ13/BH13*10</f>
        <v>25</v>
      </c>
      <c r="BL13" s="171">
        <v>1074</v>
      </c>
      <c r="BM13" s="169"/>
      <c r="BN13" s="166"/>
      <c r="BO13" s="169"/>
      <c r="BP13" s="172"/>
      <c r="BQ13" s="22">
        <v>569</v>
      </c>
      <c r="BR13" s="178">
        <v>153</v>
      </c>
      <c r="BS13" s="131">
        <f>BR13/BQ13*100</f>
        <v>26.889279437609844</v>
      </c>
      <c r="BT13" s="178">
        <v>196</v>
      </c>
      <c r="BU13" s="154">
        <f>BT13/BR13*10</f>
        <v>12.810457516339868</v>
      </c>
    </row>
    <row r="14" spans="1:73" s="177" customFormat="1" ht="16.5" customHeight="1">
      <c r="A14" s="14" t="s">
        <v>5</v>
      </c>
      <c r="B14" s="128">
        <v>303</v>
      </c>
      <c r="C14" s="151">
        <f t="shared" si="12"/>
        <v>17357</v>
      </c>
      <c r="D14" s="152">
        <f t="shared" si="0"/>
        <v>15602</v>
      </c>
      <c r="E14" s="153">
        <f t="shared" si="1"/>
        <v>89.88880566918246</v>
      </c>
      <c r="F14" s="152">
        <f t="shared" si="2"/>
        <v>40877</v>
      </c>
      <c r="G14" s="154">
        <f t="shared" si="3"/>
        <v>26.19984617356749</v>
      </c>
      <c r="H14" s="155">
        <v>7231</v>
      </c>
      <c r="I14" s="156">
        <v>7231</v>
      </c>
      <c r="J14" s="131">
        <f t="shared" si="4"/>
        <v>100</v>
      </c>
      <c r="K14" s="156">
        <v>21969</v>
      </c>
      <c r="L14" s="157">
        <f t="shared" si="5"/>
        <v>30.38168994606555</v>
      </c>
      <c r="M14" s="22">
        <v>337</v>
      </c>
      <c r="N14" s="158">
        <v>337</v>
      </c>
      <c r="O14" s="131">
        <f t="shared" si="6"/>
        <v>100</v>
      </c>
      <c r="P14" s="158">
        <v>519</v>
      </c>
      <c r="Q14" s="157">
        <f t="shared" si="7"/>
        <v>15.400593471810089</v>
      </c>
      <c r="R14" s="159"/>
      <c r="S14" s="160"/>
      <c r="T14" s="161"/>
      <c r="U14" s="179"/>
      <c r="V14" s="157"/>
      <c r="W14" s="18">
        <v>363</v>
      </c>
      <c r="X14" s="23"/>
      <c r="Y14" s="23">
        <v>363</v>
      </c>
      <c r="Z14" s="131">
        <f t="shared" si="15"/>
        <v>100</v>
      </c>
      <c r="AA14" s="181">
        <v>620</v>
      </c>
      <c r="AB14" s="154">
        <f t="shared" si="16"/>
        <v>17.079889807162534</v>
      </c>
      <c r="AC14" s="18">
        <v>6175</v>
      </c>
      <c r="AD14" s="180">
        <v>5226</v>
      </c>
      <c r="AE14" s="166">
        <f t="shared" si="13"/>
        <v>84.63157894736842</v>
      </c>
      <c r="AF14" s="180">
        <v>12404</v>
      </c>
      <c r="AG14" s="157">
        <f t="shared" si="14"/>
        <v>23.73517030233448</v>
      </c>
      <c r="AH14" s="18">
        <v>831</v>
      </c>
      <c r="AI14" s="181">
        <v>683</v>
      </c>
      <c r="AJ14" s="167">
        <f t="shared" si="8"/>
        <v>82.19013237063778</v>
      </c>
      <c r="AK14" s="181">
        <v>1625</v>
      </c>
      <c r="AL14" s="154">
        <f t="shared" si="9"/>
        <v>23.792093704245975</v>
      </c>
      <c r="AM14" s="18">
        <v>1754</v>
      </c>
      <c r="AN14" s="180">
        <v>1732</v>
      </c>
      <c r="AO14" s="168">
        <f t="shared" si="10"/>
        <v>98.74572405929305</v>
      </c>
      <c r="AP14" s="180">
        <v>3689</v>
      </c>
      <c r="AQ14" s="154">
        <f t="shared" si="11"/>
        <v>21.29907621247113</v>
      </c>
      <c r="AR14" s="18">
        <v>55</v>
      </c>
      <c r="AS14" s="180"/>
      <c r="AT14" s="168"/>
      <c r="AU14" s="180"/>
      <c r="AV14" s="182"/>
      <c r="AW14" s="171">
        <v>120</v>
      </c>
      <c r="AX14" s="168"/>
      <c r="AY14" s="169"/>
      <c r="AZ14" s="168"/>
      <c r="BA14" s="154"/>
      <c r="BB14" s="18">
        <v>461</v>
      </c>
      <c r="BC14" s="173"/>
      <c r="BD14" s="131"/>
      <c r="BE14" s="173"/>
      <c r="BF14" s="154"/>
      <c r="BG14" s="171">
        <v>30</v>
      </c>
      <c r="BH14" s="183">
        <v>30</v>
      </c>
      <c r="BI14" s="174">
        <f>BH14/BG14*100</f>
        <v>100</v>
      </c>
      <c r="BJ14" s="183">
        <v>51</v>
      </c>
      <c r="BK14" s="154">
        <f>BJ14/BH14*10</f>
        <v>17</v>
      </c>
      <c r="BL14" s="171"/>
      <c r="BM14" s="168"/>
      <c r="BN14" s="168"/>
      <c r="BO14" s="168"/>
      <c r="BP14" s="154"/>
      <c r="BQ14" s="22">
        <v>64</v>
      </c>
      <c r="BR14" s="178">
        <v>64</v>
      </c>
      <c r="BS14" s="131">
        <f>BR14/BQ14*100</f>
        <v>100</v>
      </c>
      <c r="BT14" s="178">
        <v>102</v>
      </c>
      <c r="BU14" s="154">
        <f>BT14/BR14*10</f>
        <v>15.9375</v>
      </c>
    </row>
    <row r="15" spans="1:73" s="177" customFormat="1" ht="16.5" customHeight="1">
      <c r="A15" s="14" t="s">
        <v>6</v>
      </c>
      <c r="B15" s="128">
        <v>480</v>
      </c>
      <c r="C15" s="151">
        <f t="shared" si="12"/>
        <v>26727</v>
      </c>
      <c r="D15" s="152">
        <f aca="true" t="shared" si="17" ref="D15:D23">I15+N15+S15+Y15+AD15+AI15+AN15+AS15+AX15+BC15+BH15+BM15</f>
        <v>23875</v>
      </c>
      <c r="E15" s="153">
        <f aca="true" t="shared" si="18" ref="E15:E25">D15/C15*100</f>
        <v>89.32914281438245</v>
      </c>
      <c r="F15" s="152">
        <f aca="true" t="shared" si="19" ref="F15:F23">K15+P15+U15+AA15+AF15+AK15+AP15+AU15+AZ15+BE15+BJ15+BO15</f>
        <v>60597</v>
      </c>
      <c r="G15" s="154">
        <f aca="true" t="shared" si="20" ref="G15:G23">F15/D15*10</f>
        <v>25.380942408376967</v>
      </c>
      <c r="H15" s="155">
        <v>11076</v>
      </c>
      <c r="I15" s="156">
        <v>11026</v>
      </c>
      <c r="J15" s="131">
        <f aca="true" t="shared" si="21" ref="J15:J23">I15/H15*100</f>
        <v>99.54857349223546</v>
      </c>
      <c r="K15" s="156">
        <v>33875</v>
      </c>
      <c r="L15" s="157">
        <f aca="true" t="shared" si="22" ref="L15:L23">K15/I15*10</f>
        <v>30.722836930890622</v>
      </c>
      <c r="M15" s="22">
        <v>768</v>
      </c>
      <c r="N15" s="158">
        <v>708</v>
      </c>
      <c r="O15" s="131">
        <f aca="true" t="shared" si="23" ref="O15:O21">N15/M15*100</f>
        <v>92.1875</v>
      </c>
      <c r="P15" s="158">
        <v>1379</v>
      </c>
      <c r="Q15" s="157">
        <f aca="true" t="shared" si="24" ref="Q15:Q21">P15/N15*10</f>
        <v>19.4774011299435</v>
      </c>
      <c r="R15" s="159"/>
      <c r="S15" s="160"/>
      <c r="T15" s="161"/>
      <c r="U15" s="179"/>
      <c r="V15" s="157"/>
      <c r="W15" s="18">
        <v>179</v>
      </c>
      <c r="X15" s="23"/>
      <c r="Y15" s="23">
        <v>179</v>
      </c>
      <c r="Z15" s="131">
        <f t="shared" si="15"/>
        <v>100</v>
      </c>
      <c r="AA15" s="181">
        <v>265</v>
      </c>
      <c r="AB15" s="154">
        <f t="shared" si="16"/>
        <v>14.804469273743017</v>
      </c>
      <c r="AC15" s="18">
        <v>5300</v>
      </c>
      <c r="AD15" s="180">
        <v>4205</v>
      </c>
      <c r="AE15" s="166">
        <f t="shared" si="13"/>
        <v>79.33962264150944</v>
      </c>
      <c r="AF15" s="180">
        <v>7508</v>
      </c>
      <c r="AG15" s="157">
        <f t="shared" si="14"/>
        <v>17.854934601664684</v>
      </c>
      <c r="AH15" s="18">
        <v>5966</v>
      </c>
      <c r="AI15" s="181">
        <v>5966</v>
      </c>
      <c r="AJ15" s="167">
        <f aca="true" t="shared" si="25" ref="AJ15:AJ26">AI15/AH15*100</f>
        <v>100</v>
      </c>
      <c r="AK15" s="181">
        <v>14245</v>
      </c>
      <c r="AL15" s="154">
        <f aca="true" t="shared" si="26" ref="AL15:AL26">AK15/AI15*10</f>
        <v>23.87696949379819</v>
      </c>
      <c r="AM15" s="18">
        <v>1775</v>
      </c>
      <c r="AN15" s="180">
        <v>1711</v>
      </c>
      <c r="AO15" s="168">
        <f t="shared" si="10"/>
        <v>96.3943661971831</v>
      </c>
      <c r="AP15" s="180">
        <v>3237</v>
      </c>
      <c r="AQ15" s="154">
        <f t="shared" si="11"/>
        <v>18.9187609585038</v>
      </c>
      <c r="AR15" s="18">
        <v>1583</v>
      </c>
      <c r="AS15" s="180"/>
      <c r="AT15" s="168"/>
      <c r="AU15" s="180"/>
      <c r="AV15" s="182"/>
      <c r="AW15" s="171"/>
      <c r="AX15" s="168"/>
      <c r="AY15" s="169"/>
      <c r="AZ15" s="168"/>
      <c r="BA15" s="154"/>
      <c r="BB15" s="18">
        <v>80</v>
      </c>
      <c r="BC15" s="173">
        <v>80</v>
      </c>
      <c r="BD15" s="131">
        <f>BC15/BB15*100</f>
        <v>100</v>
      </c>
      <c r="BE15" s="173">
        <v>88</v>
      </c>
      <c r="BF15" s="154">
        <f>BE15/BC15*10</f>
        <v>11</v>
      </c>
      <c r="BG15" s="171"/>
      <c r="BH15" s="183"/>
      <c r="BI15" s="174"/>
      <c r="BJ15" s="183"/>
      <c r="BK15" s="154"/>
      <c r="BL15" s="171"/>
      <c r="BM15" s="168"/>
      <c r="BN15" s="168"/>
      <c r="BO15" s="168"/>
      <c r="BP15" s="154"/>
      <c r="BQ15" s="22">
        <v>965</v>
      </c>
      <c r="BR15" s="178">
        <v>965</v>
      </c>
      <c r="BS15" s="131">
        <f>BR15/BQ15*100</f>
        <v>100</v>
      </c>
      <c r="BT15" s="178">
        <v>850</v>
      </c>
      <c r="BU15" s="154">
        <f>BT15/BR15*10</f>
        <v>8.808290155440414</v>
      </c>
    </row>
    <row r="16" spans="1:73" s="177" customFormat="1" ht="17.25" customHeight="1">
      <c r="A16" s="14" t="s">
        <v>7</v>
      </c>
      <c r="B16" s="128"/>
      <c r="C16" s="151">
        <f t="shared" si="12"/>
        <v>14843</v>
      </c>
      <c r="D16" s="152">
        <f t="shared" si="17"/>
        <v>14843</v>
      </c>
      <c r="E16" s="153">
        <f t="shared" si="18"/>
        <v>100</v>
      </c>
      <c r="F16" s="152">
        <f t="shared" si="19"/>
        <v>34461</v>
      </c>
      <c r="G16" s="154">
        <f t="shared" si="20"/>
        <v>23.21700464865593</v>
      </c>
      <c r="H16" s="155">
        <v>10873</v>
      </c>
      <c r="I16" s="156">
        <v>10873</v>
      </c>
      <c r="J16" s="131">
        <f t="shared" si="21"/>
        <v>100</v>
      </c>
      <c r="K16" s="156">
        <v>26015</v>
      </c>
      <c r="L16" s="157">
        <f t="shared" si="22"/>
        <v>23.926239308378552</v>
      </c>
      <c r="M16" s="22">
        <v>160</v>
      </c>
      <c r="N16" s="158">
        <v>160</v>
      </c>
      <c r="O16" s="131">
        <f t="shared" si="23"/>
        <v>100</v>
      </c>
      <c r="P16" s="158">
        <v>288</v>
      </c>
      <c r="Q16" s="157">
        <f t="shared" si="24"/>
        <v>18</v>
      </c>
      <c r="R16" s="159"/>
      <c r="S16" s="160"/>
      <c r="T16" s="161"/>
      <c r="U16" s="179"/>
      <c r="V16" s="157"/>
      <c r="W16" s="18"/>
      <c r="X16" s="23"/>
      <c r="Y16" s="23"/>
      <c r="Z16" s="131"/>
      <c r="AA16" s="181"/>
      <c r="AB16" s="154"/>
      <c r="AC16" s="18">
        <v>142</v>
      </c>
      <c r="AD16" s="180">
        <v>142</v>
      </c>
      <c r="AE16" s="166">
        <f t="shared" si="13"/>
        <v>100</v>
      </c>
      <c r="AF16" s="180">
        <v>426</v>
      </c>
      <c r="AG16" s="157">
        <f t="shared" si="14"/>
        <v>30</v>
      </c>
      <c r="AH16" s="18">
        <v>2695</v>
      </c>
      <c r="AI16" s="181">
        <v>2695</v>
      </c>
      <c r="AJ16" s="167">
        <f t="shared" si="25"/>
        <v>100</v>
      </c>
      <c r="AK16" s="181">
        <v>6101</v>
      </c>
      <c r="AL16" s="154">
        <f t="shared" si="26"/>
        <v>22.63821892393321</v>
      </c>
      <c r="AM16" s="18">
        <v>791</v>
      </c>
      <c r="AN16" s="180">
        <v>791</v>
      </c>
      <c r="AO16" s="168">
        <f t="shared" si="10"/>
        <v>100</v>
      </c>
      <c r="AP16" s="180">
        <v>1300</v>
      </c>
      <c r="AQ16" s="154">
        <f t="shared" si="11"/>
        <v>16.43489254108723</v>
      </c>
      <c r="AR16" s="18">
        <v>20</v>
      </c>
      <c r="AS16" s="180">
        <v>20</v>
      </c>
      <c r="AT16" s="168">
        <f>AS16/AR16*100</f>
        <v>100</v>
      </c>
      <c r="AU16" s="180">
        <v>80</v>
      </c>
      <c r="AV16" s="154">
        <f>AU16/AS16*10</f>
        <v>40</v>
      </c>
      <c r="AW16" s="171">
        <v>50</v>
      </c>
      <c r="AX16" s="168">
        <v>50</v>
      </c>
      <c r="AY16" s="169">
        <f>AX16/AW16*100</f>
        <v>100</v>
      </c>
      <c r="AZ16" s="168">
        <v>50</v>
      </c>
      <c r="BA16" s="154">
        <f>AZ16/AX16*10</f>
        <v>10</v>
      </c>
      <c r="BB16" s="18">
        <v>112</v>
      </c>
      <c r="BC16" s="173">
        <v>112</v>
      </c>
      <c r="BD16" s="131">
        <f>BC16/BB16*100</f>
        <v>100</v>
      </c>
      <c r="BE16" s="173">
        <v>201</v>
      </c>
      <c r="BF16" s="154">
        <f>BE16/BC16*10</f>
        <v>17.946428571428573</v>
      </c>
      <c r="BG16" s="171"/>
      <c r="BH16" s="183"/>
      <c r="BI16" s="174"/>
      <c r="BJ16" s="183"/>
      <c r="BK16" s="154"/>
      <c r="BL16" s="171"/>
      <c r="BM16" s="168"/>
      <c r="BN16" s="168"/>
      <c r="BO16" s="168"/>
      <c r="BP16" s="154"/>
      <c r="BQ16" s="22">
        <v>519</v>
      </c>
      <c r="BR16" s="178">
        <v>519</v>
      </c>
      <c r="BS16" s="131">
        <f>BR16/BQ16*100</f>
        <v>100</v>
      </c>
      <c r="BT16" s="178">
        <v>259</v>
      </c>
      <c r="BU16" s="154">
        <f>BT16/BR16*10</f>
        <v>4.990366088631984</v>
      </c>
    </row>
    <row r="17" spans="1:73" s="177" customFormat="1" ht="16.5" customHeight="1">
      <c r="A17" s="14" t="s">
        <v>8</v>
      </c>
      <c r="B17" s="128">
        <v>68</v>
      </c>
      <c r="C17" s="151">
        <f t="shared" si="12"/>
        <v>8409</v>
      </c>
      <c r="D17" s="152">
        <f t="shared" si="17"/>
        <v>7700</v>
      </c>
      <c r="E17" s="153">
        <f t="shared" si="18"/>
        <v>91.5685574979189</v>
      </c>
      <c r="F17" s="152">
        <f t="shared" si="19"/>
        <v>14102.5</v>
      </c>
      <c r="G17" s="154">
        <f t="shared" si="20"/>
        <v>18.314935064935064</v>
      </c>
      <c r="H17" s="155">
        <v>6339</v>
      </c>
      <c r="I17" s="156">
        <v>6339</v>
      </c>
      <c r="J17" s="131">
        <f t="shared" si="21"/>
        <v>100</v>
      </c>
      <c r="K17" s="156">
        <v>12044</v>
      </c>
      <c r="L17" s="157">
        <f t="shared" si="22"/>
        <v>18.999842246411106</v>
      </c>
      <c r="M17" s="22">
        <v>208</v>
      </c>
      <c r="N17" s="158">
        <v>208</v>
      </c>
      <c r="O17" s="131">
        <f t="shared" si="23"/>
        <v>100</v>
      </c>
      <c r="P17" s="158">
        <v>416</v>
      </c>
      <c r="Q17" s="157">
        <f t="shared" si="24"/>
        <v>20</v>
      </c>
      <c r="R17" s="159"/>
      <c r="S17" s="160"/>
      <c r="T17" s="161"/>
      <c r="U17" s="179"/>
      <c r="V17" s="157"/>
      <c r="W17" s="18">
        <v>20</v>
      </c>
      <c r="X17" s="23"/>
      <c r="Y17" s="23">
        <v>20</v>
      </c>
      <c r="Z17" s="131">
        <f>Y17/W17*100</f>
        <v>100</v>
      </c>
      <c r="AA17" s="181">
        <v>16</v>
      </c>
      <c r="AB17" s="154">
        <f>AA17/Y17*10</f>
        <v>8</v>
      </c>
      <c r="AC17" s="18">
        <v>200</v>
      </c>
      <c r="AD17" s="180">
        <v>200</v>
      </c>
      <c r="AE17" s="166">
        <f t="shared" si="13"/>
        <v>100</v>
      </c>
      <c r="AF17" s="180">
        <v>280</v>
      </c>
      <c r="AG17" s="157">
        <f t="shared" si="14"/>
        <v>14</v>
      </c>
      <c r="AH17" s="18">
        <v>448</v>
      </c>
      <c r="AI17" s="181">
        <v>448</v>
      </c>
      <c r="AJ17" s="167">
        <f t="shared" si="25"/>
        <v>100</v>
      </c>
      <c r="AK17" s="181">
        <v>667.5</v>
      </c>
      <c r="AL17" s="154">
        <f t="shared" si="26"/>
        <v>14.899553571428573</v>
      </c>
      <c r="AM17" s="18">
        <v>1114</v>
      </c>
      <c r="AN17" s="180">
        <v>485</v>
      </c>
      <c r="AO17" s="168">
        <f t="shared" si="10"/>
        <v>43.53680430879713</v>
      </c>
      <c r="AP17" s="180">
        <v>679</v>
      </c>
      <c r="AQ17" s="154">
        <f t="shared" si="11"/>
        <v>14</v>
      </c>
      <c r="AR17" s="18"/>
      <c r="AS17" s="180"/>
      <c r="AT17" s="168"/>
      <c r="AU17" s="180"/>
      <c r="AV17" s="154"/>
      <c r="AW17" s="171">
        <v>80</v>
      </c>
      <c r="AX17" s="168"/>
      <c r="AY17" s="169"/>
      <c r="AZ17" s="168"/>
      <c r="BA17" s="154"/>
      <c r="BB17" s="18"/>
      <c r="BC17" s="173"/>
      <c r="BD17" s="131"/>
      <c r="BE17" s="173"/>
      <c r="BF17" s="154"/>
      <c r="BG17" s="171"/>
      <c r="BH17" s="183"/>
      <c r="BI17" s="174"/>
      <c r="BJ17" s="183"/>
      <c r="BK17" s="154"/>
      <c r="BL17" s="171"/>
      <c r="BM17" s="168"/>
      <c r="BN17" s="168"/>
      <c r="BO17" s="168"/>
      <c r="BP17" s="154"/>
      <c r="BQ17" s="22">
        <v>1227</v>
      </c>
      <c r="BR17" s="178">
        <v>1227</v>
      </c>
      <c r="BS17" s="131">
        <f>BR17/BQ17*100</f>
        <v>100</v>
      </c>
      <c r="BT17" s="178">
        <v>306.8</v>
      </c>
      <c r="BU17" s="154">
        <f>BT17/BR17*10</f>
        <v>2.5004074979625104</v>
      </c>
    </row>
    <row r="18" spans="1:73" s="177" customFormat="1" ht="17.25" customHeight="1">
      <c r="A18" s="14" t="s">
        <v>20</v>
      </c>
      <c r="B18" s="128">
        <v>455</v>
      </c>
      <c r="C18" s="151">
        <f t="shared" si="12"/>
        <v>20500</v>
      </c>
      <c r="D18" s="152">
        <f t="shared" si="17"/>
        <v>18688</v>
      </c>
      <c r="E18" s="153">
        <f t="shared" si="18"/>
        <v>91.16097560975611</v>
      </c>
      <c r="F18" s="152">
        <f t="shared" si="19"/>
        <v>32647</v>
      </c>
      <c r="G18" s="154">
        <f t="shared" si="20"/>
        <v>17.469499143835616</v>
      </c>
      <c r="H18" s="155">
        <v>9075</v>
      </c>
      <c r="I18" s="156">
        <v>8195</v>
      </c>
      <c r="J18" s="131">
        <f t="shared" si="21"/>
        <v>90.30303030303031</v>
      </c>
      <c r="K18" s="156">
        <v>12104</v>
      </c>
      <c r="L18" s="157">
        <f t="shared" si="22"/>
        <v>14.769981696156194</v>
      </c>
      <c r="M18" s="22">
        <v>457</v>
      </c>
      <c r="N18" s="158">
        <v>457</v>
      </c>
      <c r="O18" s="131">
        <f t="shared" si="23"/>
        <v>100</v>
      </c>
      <c r="P18" s="158">
        <v>308</v>
      </c>
      <c r="Q18" s="157">
        <f t="shared" si="24"/>
        <v>6.739606126914661</v>
      </c>
      <c r="R18" s="159"/>
      <c r="S18" s="160"/>
      <c r="T18" s="161"/>
      <c r="U18" s="179"/>
      <c r="V18" s="157"/>
      <c r="W18" s="18">
        <v>51</v>
      </c>
      <c r="X18" s="23"/>
      <c r="Y18" s="23">
        <v>51</v>
      </c>
      <c r="Z18" s="131">
        <f>Y18/W18*100</f>
        <v>100</v>
      </c>
      <c r="AA18" s="181">
        <v>179</v>
      </c>
      <c r="AB18" s="154">
        <f>AA18/Y18*10</f>
        <v>35.09803921568627</v>
      </c>
      <c r="AC18" s="18">
        <v>768</v>
      </c>
      <c r="AD18" s="180">
        <v>768</v>
      </c>
      <c r="AE18" s="166">
        <f aca="true" t="shared" si="27" ref="AE18:AE26">AD18/AC18*100</f>
        <v>100</v>
      </c>
      <c r="AF18" s="180">
        <v>1312</v>
      </c>
      <c r="AG18" s="157">
        <f aca="true" t="shared" si="28" ref="AG18:AG26">AF18/AD18*10</f>
        <v>17.083333333333332</v>
      </c>
      <c r="AH18" s="18">
        <v>8192</v>
      </c>
      <c r="AI18" s="181">
        <v>7640</v>
      </c>
      <c r="AJ18" s="167">
        <f t="shared" si="25"/>
        <v>93.26171875</v>
      </c>
      <c r="AK18" s="181">
        <v>15924</v>
      </c>
      <c r="AL18" s="154">
        <f t="shared" si="26"/>
        <v>20.842931937172775</v>
      </c>
      <c r="AM18" s="18">
        <v>1810</v>
      </c>
      <c r="AN18" s="180">
        <v>1577</v>
      </c>
      <c r="AO18" s="168">
        <f aca="true" t="shared" si="29" ref="AO18:AO26">AN18/AM18*100</f>
        <v>87.12707182320442</v>
      </c>
      <c r="AP18" s="180">
        <v>2820</v>
      </c>
      <c r="AQ18" s="154">
        <f aca="true" t="shared" si="30" ref="AQ18:AQ26">AP18/AN18*10</f>
        <v>17.882054533925174</v>
      </c>
      <c r="AR18" s="18"/>
      <c r="AS18" s="180"/>
      <c r="AT18" s="168"/>
      <c r="AU18" s="180"/>
      <c r="AV18" s="154"/>
      <c r="AW18" s="171"/>
      <c r="AX18" s="168"/>
      <c r="AY18" s="169"/>
      <c r="AZ18" s="168"/>
      <c r="BA18" s="154"/>
      <c r="BB18" s="18">
        <v>147</v>
      </c>
      <c r="BC18" s="173"/>
      <c r="BD18" s="131"/>
      <c r="BE18" s="173"/>
      <c r="BF18" s="154"/>
      <c r="BG18" s="171"/>
      <c r="BH18" s="183"/>
      <c r="BI18" s="174"/>
      <c r="BJ18" s="183"/>
      <c r="BK18" s="154"/>
      <c r="BL18" s="171"/>
      <c r="BM18" s="168"/>
      <c r="BN18" s="168"/>
      <c r="BO18" s="168"/>
      <c r="BP18" s="154"/>
      <c r="BQ18" s="22"/>
      <c r="BR18" s="178"/>
      <c r="BS18" s="131"/>
      <c r="BT18" s="178"/>
      <c r="BU18" s="154"/>
    </row>
    <row r="19" spans="1:73" s="177" customFormat="1" ht="17.25" customHeight="1">
      <c r="A19" s="14" t="s">
        <v>9</v>
      </c>
      <c r="B19" s="128">
        <v>350</v>
      </c>
      <c r="C19" s="151">
        <f t="shared" si="12"/>
        <v>15115</v>
      </c>
      <c r="D19" s="152">
        <f t="shared" si="17"/>
        <v>13081</v>
      </c>
      <c r="E19" s="153">
        <f t="shared" si="18"/>
        <v>86.54316903738008</v>
      </c>
      <c r="F19" s="152">
        <f t="shared" si="19"/>
        <v>24327</v>
      </c>
      <c r="G19" s="154">
        <f t="shared" si="20"/>
        <v>18.597202048773028</v>
      </c>
      <c r="H19" s="155">
        <v>6554</v>
      </c>
      <c r="I19" s="156">
        <v>6554</v>
      </c>
      <c r="J19" s="131">
        <f t="shared" si="21"/>
        <v>100</v>
      </c>
      <c r="K19" s="156">
        <v>13909</v>
      </c>
      <c r="L19" s="157">
        <f t="shared" si="22"/>
        <v>21.2221544095209</v>
      </c>
      <c r="M19" s="22">
        <v>325</v>
      </c>
      <c r="N19" s="158">
        <v>230</v>
      </c>
      <c r="O19" s="131">
        <f t="shared" si="23"/>
        <v>70.76923076923077</v>
      </c>
      <c r="P19" s="158">
        <v>290</v>
      </c>
      <c r="Q19" s="154">
        <f t="shared" si="24"/>
        <v>12.608695652173914</v>
      </c>
      <c r="R19" s="159">
        <v>5</v>
      </c>
      <c r="S19" s="160">
        <v>5</v>
      </c>
      <c r="T19" s="161">
        <f>S19/R19*100</f>
        <v>100</v>
      </c>
      <c r="U19" s="179">
        <v>20</v>
      </c>
      <c r="V19" s="157">
        <f>U19/S19*10</f>
        <v>40</v>
      </c>
      <c r="W19" s="18">
        <v>201</v>
      </c>
      <c r="X19" s="23"/>
      <c r="Y19" s="23">
        <v>201</v>
      </c>
      <c r="Z19" s="131">
        <f>Y19/W19*100</f>
        <v>100</v>
      </c>
      <c r="AA19" s="181">
        <v>362</v>
      </c>
      <c r="AB19" s="154">
        <f>AA19/Y19*10</f>
        <v>18.00995024875622</v>
      </c>
      <c r="AC19" s="18">
        <v>3441</v>
      </c>
      <c r="AD19" s="180">
        <v>2074</v>
      </c>
      <c r="AE19" s="166">
        <f t="shared" si="27"/>
        <v>60.27317640220866</v>
      </c>
      <c r="AF19" s="180">
        <v>3037</v>
      </c>
      <c r="AG19" s="157">
        <f t="shared" si="28"/>
        <v>14.643201542912248</v>
      </c>
      <c r="AH19" s="18">
        <v>3575</v>
      </c>
      <c r="AI19" s="181">
        <v>3275</v>
      </c>
      <c r="AJ19" s="167">
        <f t="shared" si="25"/>
        <v>91.6083916083916</v>
      </c>
      <c r="AK19" s="181">
        <v>5594</v>
      </c>
      <c r="AL19" s="154">
        <f t="shared" si="26"/>
        <v>17.080916030534354</v>
      </c>
      <c r="AM19" s="18">
        <v>794</v>
      </c>
      <c r="AN19" s="180">
        <v>742</v>
      </c>
      <c r="AO19" s="168">
        <f t="shared" si="29"/>
        <v>93.45088161209067</v>
      </c>
      <c r="AP19" s="180">
        <v>1115</v>
      </c>
      <c r="AQ19" s="154">
        <f t="shared" si="30"/>
        <v>15.026954177897574</v>
      </c>
      <c r="AR19" s="18">
        <v>8</v>
      </c>
      <c r="AS19" s="180"/>
      <c r="AT19" s="168"/>
      <c r="AU19" s="180"/>
      <c r="AV19" s="154"/>
      <c r="AW19" s="171"/>
      <c r="AX19" s="168"/>
      <c r="AY19" s="169"/>
      <c r="AZ19" s="168"/>
      <c r="BA19" s="154"/>
      <c r="BB19" s="18">
        <v>212</v>
      </c>
      <c r="BC19" s="173"/>
      <c r="BD19" s="131"/>
      <c r="BE19" s="173"/>
      <c r="BF19" s="154"/>
      <c r="BG19" s="171"/>
      <c r="BH19" s="183"/>
      <c r="BI19" s="174"/>
      <c r="BJ19" s="183"/>
      <c r="BK19" s="154"/>
      <c r="BL19" s="171"/>
      <c r="BM19" s="168"/>
      <c r="BN19" s="168"/>
      <c r="BO19" s="168"/>
      <c r="BP19" s="154"/>
      <c r="BQ19" s="22"/>
      <c r="BR19" s="178"/>
      <c r="BS19" s="131"/>
      <c r="BT19" s="178"/>
      <c r="BU19" s="154"/>
    </row>
    <row r="20" spans="1:73" s="177" customFormat="1" ht="18" customHeight="1">
      <c r="A20" s="14" t="s">
        <v>10</v>
      </c>
      <c r="B20" s="128">
        <v>139</v>
      </c>
      <c r="C20" s="151">
        <f t="shared" si="12"/>
        <v>15696</v>
      </c>
      <c r="D20" s="152">
        <f t="shared" si="17"/>
        <v>12765</v>
      </c>
      <c r="E20" s="153">
        <f t="shared" si="18"/>
        <v>81.32645259938838</v>
      </c>
      <c r="F20" s="152">
        <f t="shared" si="19"/>
        <v>18139</v>
      </c>
      <c r="G20" s="154">
        <f t="shared" si="20"/>
        <v>14.209949079514297</v>
      </c>
      <c r="H20" s="155">
        <v>4324</v>
      </c>
      <c r="I20" s="156">
        <v>4324</v>
      </c>
      <c r="J20" s="131">
        <f t="shared" si="21"/>
        <v>100</v>
      </c>
      <c r="K20" s="156">
        <v>6193</v>
      </c>
      <c r="L20" s="157">
        <f t="shared" si="22"/>
        <v>14.322386679000925</v>
      </c>
      <c r="M20" s="22">
        <v>1812</v>
      </c>
      <c r="N20" s="158">
        <v>1749</v>
      </c>
      <c r="O20" s="131">
        <f t="shared" si="23"/>
        <v>96.52317880794702</v>
      </c>
      <c r="P20" s="158">
        <v>1528</v>
      </c>
      <c r="Q20" s="157">
        <f t="shared" si="24"/>
        <v>8.73642081189251</v>
      </c>
      <c r="R20" s="159">
        <v>998</v>
      </c>
      <c r="S20" s="160">
        <v>520</v>
      </c>
      <c r="T20" s="161">
        <f>S20/R20*100</f>
        <v>52.104208416833664</v>
      </c>
      <c r="U20" s="179">
        <v>542</v>
      </c>
      <c r="V20" s="157">
        <f>U20/S20*10</f>
        <v>10.423076923076923</v>
      </c>
      <c r="W20" s="18"/>
      <c r="X20" s="23"/>
      <c r="Y20" s="23"/>
      <c r="Z20" s="131"/>
      <c r="AA20" s="181"/>
      <c r="AB20" s="154"/>
      <c r="AC20" s="18">
        <v>2016</v>
      </c>
      <c r="AD20" s="180">
        <v>912</v>
      </c>
      <c r="AE20" s="166">
        <f t="shared" si="27"/>
        <v>45.23809523809524</v>
      </c>
      <c r="AF20" s="180">
        <v>1212</v>
      </c>
      <c r="AG20" s="157">
        <f t="shared" si="28"/>
        <v>13.289473684210527</v>
      </c>
      <c r="AH20" s="18">
        <v>3410</v>
      </c>
      <c r="AI20" s="181">
        <v>3002</v>
      </c>
      <c r="AJ20" s="167">
        <f t="shared" si="25"/>
        <v>88.03519061583577</v>
      </c>
      <c r="AK20" s="181">
        <v>5594</v>
      </c>
      <c r="AL20" s="154">
        <f t="shared" si="26"/>
        <v>18.634243837441705</v>
      </c>
      <c r="AM20" s="18">
        <v>2479</v>
      </c>
      <c r="AN20" s="180">
        <v>2258</v>
      </c>
      <c r="AO20" s="168">
        <f t="shared" si="29"/>
        <v>91.08511496571198</v>
      </c>
      <c r="AP20" s="180">
        <v>3070</v>
      </c>
      <c r="AQ20" s="154">
        <f t="shared" si="30"/>
        <v>13.596102745792738</v>
      </c>
      <c r="AR20" s="18"/>
      <c r="AS20" s="180"/>
      <c r="AT20" s="168"/>
      <c r="AU20" s="180"/>
      <c r="AV20" s="154"/>
      <c r="AW20" s="171">
        <v>497</v>
      </c>
      <c r="AX20" s="168"/>
      <c r="AY20" s="169"/>
      <c r="AZ20" s="168"/>
      <c r="BA20" s="154"/>
      <c r="BB20" s="18">
        <v>160</v>
      </c>
      <c r="BC20" s="173"/>
      <c r="BD20" s="131"/>
      <c r="BE20" s="173"/>
      <c r="BF20" s="154"/>
      <c r="BG20" s="171"/>
      <c r="BH20" s="183"/>
      <c r="BI20" s="174"/>
      <c r="BJ20" s="183"/>
      <c r="BK20" s="154"/>
      <c r="BL20" s="171"/>
      <c r="BM20" s="168"/>
      <c r="BN20" s="168"/>
      <c r="BO20" s="168"/>
      <c r="BP20" s="154"/>
      <c r="BQ20" s="22">
        <v>859</v>
      </c>
      <c r="BR20" s="178">
        <v>320</v>
      </c>
      <c r="BS20" s="131">
        <f>BR20/BQ20*100</f>
        <v>37.25261932479628</v>
      </c>
      <c r="BT20" s="178">
        <v>138</v>
      </c>
      <c r="BU20" s="154">
        <f>BT20/BR20*10</f>
        <v>4.3125</v>
      </c>
    </row>
    <row r="21" spans="1:73" s="177" customFormat="1" ht="16.5" customHeight="1">
      <c r="A21" s="14" t="s">
        <v>21</v>
      </c>
      <c r="B21" s="128">
        <v>600</v>
      </c>
      <c r="C21" s="151">
        <f t="shared" si="12"/>
        <v>26278</v>
      </c>
      <c r="D21" s="152">
        <f t="shared" si="17"/>
        <v>24175</v>
      </c>
      <c r="E21" s="153">
        <f t="shared" si="18"/>
        <v>91.9971078468681</v>
      </c>
      <c r="F21" s="152">
        <f t="shared" si="19"/>
        <v>67682</v>
      </c>
      <c r="G21" s="154">
        <f t="shared" si="20"/>
        <v>27.996690796277143</v>
      </c>
      <c r="H21" s="155">
        <v>13629</v>
      </c>
      <c r="I21" s="156">
        <v>13629</v>
      </c>
      <c r="J21" s="131">
        <f t="shared" si="21"/>
        <v>100</v>
      </c>
      <c r="K21" s="156">
        <v>45779</v>
      </c>
      <c r="L21" s="157">
        <f t="shared" si="22"/>
        <v>33.58940494533715</v>
      </c>
      <c r="M21" s="22">
        <v>2033</v>
      </c>
      <c r="N21" s="158">
        <v>2033</v>
      </c>
      <c r="O21" s="131">
        <f t="shared" si="23"/>
        <v>100</v>
      </c>
      <c r="P21" s="158">
        <v>3656</v>
      </c>
      <c r="Q21" s="157">
        <f t="shared" si="24"/>
        <v>17.98327594687654</v>
      </c>
      <c r="R21" s="159"/>
      <c r="S21" s="160"/>
      <c r="T21" s="161"/>
      <c r="U21" s="179"/>
      <c r="V21" s="163"/>
      <c r="W21" s="18">
        <v>270</v>
      </c>
      <c r="X21" s="23"/>
      <c r="Y21" s="23">
        <v>270</v>
      </c>
      <c r="Z21" s="131">
        <f aca="true" t="shared" si="31" ref="Z21:Z26">Y21/W21*100</f>
        <v>100</v>
      </c>
      <c r="AA21" s="164">
        <v>732</v>
      </c>
      <c r="AB21" s="154">
        <f aca="true" t="shared" si="32" ref="AB21:AB26">AA21/Y21*10</f>
        <v>27.111111111111114</v>
      </c>
      <c r="AC21" s="18">
        <v>3913</v>
      </c>
      <c r="AD21" s="165">
        <v>3593</v>
      </c>
      <c r="AE21" s="166">
        <f t="shared" si="27"/>
        <v>91.82213135701508</v>
      </c>
      <c r="AF21" s="165">
        <v>7163</v>
      </c>
      <c r="AG21" s="157">
        <f t="shared" si="28"/>
        <v>19.93598664069023</v>
      </c>
      <c r="AH21" s="18">
        <v>3438</v>
      </c>
      <c r="AI21" s="164">
        <v>3438</v>
      </c>
      <c r="AJ21" s="167">
        <f t="shared" si="25"/>
        <v>100</v>
      </c>
      <c r="AK21" s="164">
        <v>7541</v>
      </c>
      <c r="AL21" s="154">
        <f t="shared" si="26"/>
        <v>21.934264107038977</v>
      </c>
      <c r="AM21" s="18">
        <v>960</v>
      </c>
      <c r="AN21" s="165">
        <v>960</v>
      </c>
      <c r="AO21" s="168">
        <f t="shared" si="29"/>
        <v>100</v>
      </c>
      <c r="AP21" s="165">
        <v>2064</v>
      </c>
      <c r="AQ21" s="154">
        <f t="shared" si="30"/>
        <v>21.5</v>
      </c>
      <c r="AR21" s="18">
        <v>1136</v>
      </c>
      <c r="AS21" s="165"/>
      <c r="AT21" s="168"/>
      <c r="AU21" s="165"/>
      <c r="AV21" s="154"/>
      <c r="AW21" s="171">
        <v>147</v>
      </c>
      <c r="AX21" s="169"/>
      <c r="AY21" s="169"/>
      <c r="AZ21" s="169"/>
      <c r="BA21" s="154"/>
      <c r="BB21" s="18">
        <v>500</v>
      </c>
      <c r="BC21" s="173"/>
      <c r="BD21" s="131"/>
      <c r="BE21" s="173"/>
      <c r="BF21" s="154"/>
      <c r="BG21" s="171">
        <v>252</v>
      </c>
      <c r="BH21" s="174">
        <v>252</v>
      </c>
      <c r="BI21" s="174">
        <f>BH21/BG21*100</f>
        <v>100</v>
      </c>
      <c r="BJ21" s="174">
        <v>747</v>
      </c>
      <c r="BK21" s="154">
        <f aca="true" t="shared" si="33" ref="BK21:BK26">BJ21/BH21*10</f>
        <v>29.642857142857146</v>
      </c>
      <c r="BL21" s="171"/>
      <c r="BM21" s="169"/>
      <c r="BN21" s="166"/>
      <c r="BO21" s="169"/>
      <c r="BP21" s="172"/>
      <c r="BQ21" s="22"/>
      <c r="BR21" s="178"/>
      <c r="BS21" s="131"/>
      <c r="BT21" s="178"/>
      <c r="BU21" s="154"/>
    </row>
    <row r="22" spans="1:73" s="177" customFormat="1" ht="17.25" customHeight="1">
      <c r="A22" s="14" t="s">
        <v>22</v>
      </c>
      <c r="B22" s="128">
        <v>1097</v>
      </c>
      <c r="C22" s="151">
        <f t="shared" si="12"/>
        <v>38226</v>
      </c>
      <c r="D22" s="152">
        <f t="shared" si="17"/>
        <v>27188</v>
      </c>
      <c r="E22" s="153">
        <f t="shared" si="18"/>
        <v>71.12436561502642</v>
      </c>
      <c r="F22" s="152">
        <f t="shared" si="19"/>
        <v>69256</v>
      </c>
      <c r="G22" s="154">
        <f t="shared" si="20"/>
        <v>25.473002795350894</v>
      </c>
      <c r="H22" s="155">
        <v>15854</v>
      </c>
      <c r="I22" s="156">
        <v>14923</v>
      </c>
      <c r="J22" s="131">
        <f t="shared" si="21"/>
        <v>94.12766494260124</v>
      </c>
      <c r="K22" s="156">
        <v>44889</v>
      </c>
      <c r="L22" s="157">
        <f t="shared" si="22"/>
        <v>30.080412785632916</v>
      </c>
      <c r="M22" s="22"/>
      <c r="N22" s="158"/>
      <c r="O22" s="184"/>
      <c r="P22" s="158"/>
      <c r="Q22" s="154"/>
      <c r="R22" s="159"/>
      <c r="S22" s="160"/>
      <c r="T22" s="161"/>
      <c r="U22" s="179"/>
      <c r="V22" s="163"/>
      <c r="W22" s="18">
        <v>1860</v>
      </c>
      <c r="X22" s="23"/>
      <c r="Y22" s="23">
        <v>1857</v>
      </c>
      <c r="Z22" s="131">
        <f t="shared" si="31"/>
        <v>99.83870967741936</v>
      </c>
      <c r="AA22" s="164">
        <v>2429</v>
      </c>
      <c r="AB22" s="154">
        <f t="shared" si="32"/>
        <v>13.080236941303179</v>
      </c>
      <c r="AC22" s="18">
        <v>13121</v>
      </c>
      <c r="AD22" s="165">
        <v>5472</v>
      </c>
      <c r="AE22" s="166">
        <f t="shared" si="27"/>
        <v>41.70413840408506</v>
      </c>
      <c r="AF22" s="165">
        <v>9633</v>
      </c>
      <c r="AG22" s="157">
        <f t="shared" si="28"/>
        <v>17.604166666666668</v>
      </c>
      <c r="AH22" s="18">
        <v>4778</v>
      </c>
      <c r="AI22" s="164">
        <v>4178</v>
      </c>
      <c r="AJ22" s="167">
        <f t="shared" si="25"/>
        <v>87.44244453746337</v>
      </c>
      <c r="AK22" s="164">
        <v>10754</v>
      </c>
      <c r="AL22" s="154">
        <f t="shared" si="26"/>
        <v>25.739588319770228</v>
      </c>
      <c r="AM22" s="18">
        <v>695</v>
      </c>
      <c r="AN22" s="165">
        <v>695</v>
      </c>
      <c r="AO22" s="168">
        <f t="shared" si="29"/>
        <v>100</v>
      </c>
      <c r="AP22" s="165">
        <v>1440</v>
      </c>
      <c r="AQ22" s="154">
        <f t="shared" si="30"/>
        <v>20.719424460431654</v>
      </c>
      <c r="AR22" s="18">
        <v>1825</v>
      </c>
      <c r="AS22" s="165"/>
      <c r="AT22" s="168"/>
      <c r="AU22" s="165"/>
      <c r="AV22" s="154"/>
      <c r="AW22" s="171"/>
      <c r="AX22" s="169"/>
      <c r="AY22" s="169"/>
      <c r="AZ22" s="169"/>
      <c r="BA22" s="154"/>
      <c r="BB22" s="18">
        <v>30</v>
      </c>
      <c r="BC22" s="173"/>
      <c r="BD22" s="131"/>
      <c r="BE22" s="173"/>
      <c r="BF22" s="154"/>
      <c r="BG22" s="171">
        <v>63</v>
      </c>
      <c r="BH22" s="174">
        <v>63</v>
      </c>
      <c r="BI22" s="174">
        <f>BH22/BG22*100</f>
        <v>100</v>
      </c>
      <c r="BJ22" s="174">
        <v>111</v>
      </c>
      <c r="BK22" s="154">
        <f t="shared" si="33"/>
        <v>17.61904761904762</v>
      </c>
      <c r="BL22" s="171"/>
      <c r="BM22" s="169"/>
      <c r="BN22" s="166"/>
      <c r="BO22" s="169"/>
      <c r="BP22" s="172"/>
      <c r="BQ22" s="22">
        <v>1147</v>
      </c>
      <c r="BR22" s="178">
        <v>1147</v>
      </c>
      <c r="BS22" s="131">
        <f>BR22/BQ22*100</f>
        <v>100</v>
      </c>
      <c r="BT22" s="178">
        <v>726</v>
      </c>
      <c r="BU22" s="154">
        <f>BT22/BR22*10</f>
        <v>6.329555361813426</v>
      </c>
    </row>
    <row r="23" spans="1:73" s="177" customFormat="1" ht="17.25" customHeight="1">
      <c r="A23" s="14" t="s">
        <v>11</v>
      </c>
      <c r="B23" s="128">
        <v>667</v>
      </c>
      <c r="C23" s="151">
        <f t="shared" si="12"/>
        <v>14650</v>
      </c>
      <c r="D23" s="152">
        <f t="shared" si="17"/>
        <v>10999</v>
      </c>
      <c r="E23" s="153">
        <f t="shared" si="18"/>
        <v>75.07849829351537</v>
      </c>
      <c r="F23" s="152">
        <f t="shared" si="19"/>
        <v>16485</v>
      </c>
      <c r="G23" s="154">
        <f t="shared" si="20"/>
        <v>14.987726156923358</v>
      </c>
      <c r="H23" s="155">
        <v>4404</v>
      </c>
      <c r="I23" s="156">
        <v>4404</v>
      </c>
      <c r="J23" s="131">
        <f t="shared" si="21"/>
        <v>100</v>
      </c>
      <c r="K23" s="156">
        <v>9516</v>
      </c>
      <c r="L23" s="157">
        <f t="shared" si="22"/>
        <v>21.607629427792915</v>
      </c>
      <c r="M23" s="22">
        <v>930</v>
      </c>
      <c r="N23" s="158">
        <v>430</v>
      </c>
      <c r="O23" s="184">
        <f>N23/M23*100</f>
        <v>46.236559139784944</v>
      </c>
      <c r="P23" s="158">
        <v>728</v>
      </c>
      <c r="Q23" s="157">
        <f>P23/N23*10</f>
        <v>16.930232558139537</v>
      </c>
      <c r="R23" s="159"/>
      <c r="S23" s="160"/>
      <c r="T23" s="161"/>
      <c r="U23" s="179"/>
      <c r="V23" s="163"/>
      <c r="W23" s="18">
        <v>324</v>
      </c>
      <c r="X23" s="23"/>
      <c r="Y23" s="23">
        <v>324</v>
      </c>
      <c r="Z23" s="131">
        <f t="shared" si="31"/>
        <v>100</v>
      </c>
      <c r="AA23" s="164">
        <v>561</v>
      </c>
      <c r="AB23" s="154">
        <f t="shared" si="32"/>
        <v>17.314814814814813</v>
      </c>
      <c r="AC23" s="18">
        <v>6241</v>
      </c>
      <c r="AD23" s="165">
        <v>4016</v>
      </c>
      <c r="AE23" s="166">
        <f t="shared" si="27"/>
        <v>64.34866207338568</v>
      </c>
      <c r="AF23" s="165">
        <v>2689</v>
      </c>
      <c r="AG23" s="154">
        <f t="shared" si="28"/>
        <v>6.695717131474104</v>
      </c>
      <c r="AH23" s="18">
        <v>1297</v>
      </c>
      <c r="AI23" s="164">
        <v>561</v>
      </c>
      <c r="AJ23" s="167">
        <f t="shared" si="25"/>
        <v>43.25366229760987</v>
      </c>
      <c r="AK23" s="164">
        <v>715</v>
      </c>
      <c r="AL23" s="154">
        <f t="shared" si="26"/>
        <v>12.745098039215685</v>
      </c>
      <c r="AM23" s="18">
        <v>1454</v>
      </c>
      <c r="AN23" s="165">
        <v>1264</v>
      </c>
      <c r="AO23" s="168">
        <f t="shared" si="29"/>
        <v>86.93259972489685</v>
      </c>
      <c r="AP23" s="165">
        <v>2276</v>
      </c>
      <c r="AQ23" s="154">
        <f t="shared" si="30"/>
        <v>18.00632911392405</v>
      </c>
      <c r="AR23" s="18"/>
      <c r="AS23" s="165"/>
      <c r="AT23" s="168"/>
      <c r="AU23" s="165"/>
      <c r="AV23" s="154"/>
      <c r="AW23" s="171"/>
      <c r="AX23" s="169"/>
      <c r="AY23" s="169"/>
      <c r="AZ23" s="169"/>
      <c r="BA23" s="154"/>
      <c r="BB23" s="18"/>
      <c r="BC23" s="173"/>
      <c r="BD23" s="131"/>
      <c r="BE23" s="173"/>
      <c r="BF23" s="154"/>
      <c r="BG23" s="171"/>
      <c r="BH23" s="174"/>
      <c r="BI23" s="174"/>
      <c r="BJ23" s="174"/>
      <c r="BK23" s="154"/>
      <c r="BL23" s="171"/>
      <c r="BM23" s="169"/>
      <c r="BN23" s="166"/>
      <c r="BO23" s="169"/>
      <c r="BP23" s="172"/>
      <c r="BQ23" s="22"/>
      <c r="BR23" s="178"/>
      <c r="BS23" s="131"/>
      <c r="BT23" s="178"/>
      <c r="BU23" s="154"/>
    </row>
    <row r="24" spans="1:73" s="177" customFormat="1" ht="17.25" customHeight="1">
      <c r="A24" s="14" t="s">
        <v>12</v>
      </c>
      <c r="B24" s="128">
        <v>1128</v>
      </c>
      <c r="C24" s="151">
        <f t="shared" si="12"/>
        <v>41139</v>
      </c>
      <c r="D24" s="152">
        <f>I24+N24+S24+Y24+AD24+AI24+AN24+AS24+AX24+BC24+BH24+BM24</f>
        <v>36847</v>
      </c>
      <c r="E24" s="153">
        <f t="shared" si="18"/>
        <v>89.56707746906828</v>
      </c>
      <c r="F24" s="152">
        <f>K24+P24+U24+AA24+AF24+AK24+AP24+AU24+AZ24+BE24+BJ24+BO24</f>
        <v>101261</v>
      </c>
      <c r="G24" s="154">
        <f>F24/D24*10</f>
        <v>27.48147746085163</v>
      </c>
      <c r="H24" s="155">
        <v>15910</v>
      </c>
      <c r="I24" s="156">
        <v>15910</v>
      </c>
      <c r="J24" s="131">
        <f>I24/H24*100</f>
        <v>100</v>
      </c>
      <c r="K24" s="156">
        <v>52868</v>
      </c>
      <c r="L24" s="157">
        <f>K24/I24*10</f>
        <v>33.2294154619736</v>
      </c>
      <c r="M24" s="22">
        <v>937</v>
      </c>
      <c r="N24" s="158">
        <v>937</v>
      </c>
      <c r="O24" s="184">
        <f>N24/M24*100</f>
        <v>100</v>
      </c>
      <c r="P24" s="158">
        <v>2315</v>
      </c>
      <c r="Q24" s="157">
        <f>P24/N24*10</f>
        <v>24.70651013874066</v>
      </c>
      <c r="R24" s="159"/>
      <c r="S24" s="160"/>
      <c r="T24" s="161"/>
      <c r="U24" s="179"/>
      <c r="V24" s="163"/>
      <c r="W24" s="30">
        <v>2059</v>
      </c>
      <c r="X24" s="31"/>
      <c r="Y24" s="31">
        <v>2059</v>
      </c>
      <c r="Z24" s="131">
        <f t="shared" si="31"/>
        <v>100</v>
      </c>
      <c r="AA24" s="164">
        <v>4981</v>
      </c>
      <c r="AB24" s="154">
        <f t="shared" si="32"/>
        <v>24.191355026711996</v>
      </c>
      <c r="AC24" s="18">
        <v>11382</v>
      </c>
      <c r="AD24" s="180">
        <v>8606</v>
      </c>
      <c r="AE24" s="166">
        <f t="shared" si="27"/>
        <v>75.61061324898964</v>
      </c>
      <c r="AF24" s="180">
        <v>17935</v>
      </c>
      <c r="AG24" s="154">
        <f t="shared" si="28"/>
        <v>20.84011155008134</v>
      </c>
      <c r="AH24" s="18">
        <v>8928</v>
      </c>
      <c r="AI24" s="181">
        <v>7577</v>
      </c>
      <c r="AJ24" s="167">
        <f t="shared" si="25"/>
        <v>84.86783154121864</v>
      </c>
      <c r="AK24" s="181">
        <v>18663</v>
      </c>
      <c r="AL24" s="154">
        <f t="shared" si="26"/>
        <v>24.631120496238616</v>
      </c>
      <c r="AM24" s="18">
        <v>1549</v>
      </c>
      <c r="AN24" s="180">
        <v>1549</v>
      </c>
      <c r="AO24" s="168">
        <f t="shared" si="29"/>
        <v>100</v>
      </c>
      <c r="AP24" s="180">
        <v>4041</v>
      </c>
      <c r="AQ24" s="154">
        <f t="shared" si="30"/>
        <v>26.087798579728858</v>
      </c>
      <c r="AR24" s="18"/>
      <c r="AS24" s="180"/>
      <c r="AT24" s="168"/>
      <c r="AU24" s="180"/>
      <c r="AV24" s="154"/>
      <c r="AW24" s="171">
        <v>70</v>
      </c>
      <c r="AX24" s="168"/>
      <c r="AY24" s="169"/>
      <c r="AZ24" s="168"/>
      <c r="BA24" s="154"/>
      <c r="BB24" s="18">
        <v>103</v>
      </c>
      <c r="BC24" s="173">
        <v>8</v>
      </c>
      <c r="BD24" s="131">
        <f>BC24/BB24*100</f>
        <v>7.766990291262135</v>
      </c>
      <c r="BE24" s="173">
        <v>14</v>
      </c>
      <c r="BF24" s="154">
        <f>BE24/BC24*10</f>
        <v>17.5</v>
      </c>
      <c r="BG24" s="171">
        <v>201</v>
      </c>
      <c r="BH24" s="183">
        <v>201</v>
      </c>
      <c r="BI24" s="174">
        <f>BH24/BG24*100</f>
        <v>100</v>
      </c>
      <c r="BJ24" s="183">
        <v>444</v>
      </c>
      <c r="BK24" s="154">
        <f t="shared" si="33"/>
        <v>22.08955223880597</v>
      </c>
      <c r="BL24" s="171"/>
      <c r="BM24" s="168"/>
      <c r="BN24" s="168"/>
      <c r="BO24" s="168"/>
      <c r="BP24" s="154"/>
      <c r="BQ24" s="22"/>
      <c r="BR24" s="178"/>
      <c r="BS24" s="131"/>
      <c r="BT24" s="178"/>
      <c r="BU24" s="154"/>
    </row>
    <row r="25" spans="1:73" s="177" customFormat="1" ht="18" customHeight="1">
      <c r="A25" s="14" t="s">
        <v>23</v>
      </c>
      <c r="B25" s="128">
        <v>3322</v>
      </c>
      <c r="C25" s="151">
        <f t="shared" si="12"/>
        <v>58470</v>
      </c>
      <c r="D25" s="152">
        <f>I25+N25+S25+Y25+AD25+AI25+AN25+AS25+AX25+BC25+BH25+BM25</f>
        <v>53317</v>
      </c>
      <c r="E25" s="153">
        <f t="shared" si="18"/>
        <v>91.18693347015564</v>
      </c>
      <c r="F25" s="152">
        <f>K25+P25+U25+AA25+AF25+AK25+AP25+AU25+AZ25+BE25+BJ25+BO25</f>
        <v>138189</v>
      </c>
      <c r="G25" s="154">
        <f>F25/D25*10</f>
        <v>25.91837500234447</v>
      </c>
      <c r="H25" s="155">
        <v>17084</v>
      </c>
      <c r="I25" s="156">
        <v>17084</v>
      </c>
      <c r="J25" s="131">
        <f>I25/H25*100</f>
        <v>100</v>
      </c>
      <c r="K25" s="156">
        <v>54781</v>
      </c>
      <c r="L25" s="157">
        <f>K25/I25*10</f>
        <v>32.0656754858347</v>
      </c>
      <c r="M25" s="22">
        <v>348</v>
      </c>
      <c r="N25" s="158">
        <v>348</v>
      </c>
      <c r="O25" s="184">
        <f>N25/M25*100</f>
        <v>100</v>
      </c>
      <c r="P25" s="158">
        <v>895</v>
      </c>
      <c r="Q25" s="157">
        <f>P25/N25*10</f>
        <v>25.718390804597703</v>
      </c>
      <c r="R25" s="159"/>
      <c r="S25" s="160"/>
      <c r="T25" s="161"/>
      <c r="U25" s="179"/>
      <c r="V25" s="163"/>
      <c r="W25" s="18">
        <v>628</v>
      </c>
      <c r="X25" s="23"/>
      <c r="Y25" s="23">
        <v>628</v>
      </c>
      <c r="Z25" s="131">
        <f t="shared" si="31"/>
        <v>100</v>
      </c>
      <c r="AA25" s="164">
        <v>1019</v>
      </c>
      <c r="AB25" s="154">
        <f t="shared" si="32"/>
        <v>16.226114649681527</v>
      </c>
      <c r="AC25" s="18">
        <v>27810</v>
      </c>
      <c r="AD25" s="165">
        <v>23920</v>
      </c>
      <c r="AE25" s="166">
        <f t="shared" si="27"/>
        <v>86.01222581805106</v>
      </c>
      <c r="AF25" s="165">
        <v>52574</v>
      </c>
      <c r="AG25" s="154">
        <f t="shared" si="28"/>
        <v>21.979096989966553</v>
      </c>
      <c r="AH25" s="18">
        <v>10498</v>
      </c>
      <c r="AI25" s="164">
        <v>10053</v>
      </c>
      <c r="AJ25" s="167">
        <f t="shared" si="25"/>
        <v>95.76109735187654</v>
      </c>
      <c r="AK25" s="164">
        <v>26678</v>
      </c>
      <c r="AL25" s="154">
        <f t="shared" si="26"/>
        <v>26.53735203421864</v>
      </c>
      <c r="AM25" s="18">
        <v>1158</v>
      </c>
      <c r="AN25" s="165">
        <v>1158</v>
      </c>
      <c r="AO25" s="168">
        <f t="shared" si="29"/>
        <v>100</v>
      </c>
      <c r="AP25" s="165">
        <v>2059</v>
      </c>
      <c r="AQ25" s="154">
        <f t="shared" si="30"/>
        <v>17.780656303972368</v>
      </c>
      <c r="AR25" s="18">
        <v>240</v>
      </c>
      <c r="AS25" s="165"/>
      <c r="AT25" s="168"/>
      <c r="AU25" s="165"/>
      <c r="AV25" s="154"/>
      <c r="AW25" s="171"/>
      <c r="AX25" s="169"/>
      <c r="AY25" s="169"/>
      <c r="AZ25" s="169"/>
      <c r="BA25" s="154"/>
      <c r="BB25" s="18">
        <v>520</v>
      </c>
      <c r="BC25" s="173">
        <v>126</v>
      </c>
      <c r="BD25" s="131">
        <f>BC25/BB25*100</f>
        <v>24.23076923076923</v>
      </c>
      <c r="BE25" s="173">
        <v>183</v>
      </c>
      <c r="BF25" s="154">
        <f>BE25/BC25*10</f>
        <v>14.523809523809524</v>
      </c>
      <c r="BG25" s="171"/>
      <c r="BH25" s="174"/>
      <c r="BI25" s="174"/>
      <c r="BJ25" s="174"/>
      <c r="BK25" s="154"/>
      <c r="BL25" s="171">
        <v>184</v>
      </c>
      <c r="BM25" s="169"/>
      <c r="BN25" s="166"/>
      <c r="BO25" s="169"/>
      <c r="BP25" s="172"/>
      <c r="BQ25" s="22"/>
      <c r="BR25" s="178"/>
      <c r="BS25" s="131"/>
      <c r="BT25" s="178"/>
      <c r="BU25" s="154"/>
    </row>
    <row r="26" spans="1:73" s="177" customFormat="1" ht="17.25" customHeight="1">
      <c r="A26" s="14" t="s">
        <v>13</v>
      </c>
      <c r="B26" s="128">
        <v>481</v>
      </c>
      <c r="C26" s="151">
        <f t="shared" si="12"/>
        <v>45841</v>
      </c>
      <c r="D26" s="152">
        <f>I26+N26+S26+Y26+AD26+AI26+AN26+AS26+AX26+BC26+BH26+BM26</f>
        <v>39627</v>
      </c>
      <c r="E26" s="153">
        <f>D26/C26*100</f>
        <v>86.4444492921184</v>
      </c>
      <c r="F26" s="152">
        <f>K26+P26+U26+AA26+AF26+AK26+AP26+AU26+AZ26+BE26+BJ26+BO26</f>
        <v>132543.2</v>
      </c>
      <c r="G26" s="154">
        <f>F26/D26*10</f>
        <v>33.44769980064098</v>
      </c>
      <c r="H26" s="155">
        <v>20570</v>
      </c>
      <c r="I26" s="156">
        <v>20522</v>
      </c>
      <c r="J26" s="131">
        <f>I26/H26*100</f>
        <v>99.76665046183763</v>
      </c>
      <c r="K26" s="156">
        <v>78160</v>
      </c>
      <c r="L26" s="157">
        <f>K26/I26*10</f>
        <v>38.08595653445083</v>
      </c>
      <c r="M26" s="22">
        <v>2791</v>
      </c>
      <c r="N26" s="158">
        <v>2651</v>
      </c>
      <c r="O26" s="184">
        <f>N26/M26*100</f>
        <v>94.98387674668578</v>
      </c>
      <c r="P26" s="158">
        <v>6888</v>
      </c>
      <c r="Q26" s="157">
        <f>P26/N26*10</f>
        <v>25.982648057336853</v>
      </c>
      <c r="R26" s="159"/>
      <c r="S26" s="160"/>
      <c r="T26" s="161"/>
      <c r="U26" s="179"/>
      <c r="V26" s="163"/>
      <c r="W26" s="18">
        <v>3</v>
      </c>
      <c r="X26" s="23"/>
      <c r="Y26" s="23">
        <v>3</v>
      </c>
      <c r="Z26" s="131">
        <f t="shared" si="31"/>
        <v>100</v>
      </c>
      <c r="AA26" s="164">
        <v>6</v>
      </c>
      <c r="AB26" s="154">
        <f t="shared" si="32"/>
        <v>20</v>
      </c>
      <c r="AC26" s="18">
        <v>2705</v>
      </c>
      <c r="AD26" s="165">
        <v>2170</v>
      </c>
      <c r="AE26" s="166">
        <f t="shared" si="27"/>
        <v>80.22181146025879</v>
      </c>
      <c r="AF26" s="165">
        <v>4469</v>
      </c>
      <c r="AG26" s="154">
        <f t="shared" si="28"/>
        <v>20.59447004608295</v>
      </c>
      <c r="AH26" s="18">
        <v>12298</v>
      </c>
      <c r="AI26" s="164">
        <v>12138</v>
      </c>
      <c r="AJ26" s="185">
        <f t="shared" si="25"/>
        <v>98.69897544316149</v>
      </c>
      <c r="AK26" s="164">
        <v>38581</v>
      </c>
      <c r="AL26" s="154">
        <f t="shared" si="26"/>
        <v>31.785302356236613</v>
      </c>
      <c r="AM26" s="18">
        <v>1487</v>
      </c>
      <c r="AN26" s="165">
        <v>1287</v>
      </c>
      <c r="AO26" s="168">
        <f t="shared" si="29"/>
        <v>86.55010087424344</v>
      </c>
      <c r="AP26" s="165">
        <v>3258</v>
      </c>
      <c r="AQ26" s="154">
        <f t="shared" si="30"/>
        <v>25.314685314685317</v>
      </c>
      <c r="AR26" s="18">
        <v>4026</v>
      </c>
      <c r="AS26" s="165"/>
      <c r="AT26" s="168"/>
      <c r="AU26" s="165"/>
      <c r="AV26" s="154"/>
      <c r="AW26" s="171">
        <v>1</v>
      </c>
      <c r="AX26" s="169"/>
      <c r="AY26" s="169"/>
      <c r="AZ26" s="169"/>
      <c r="BA26" s="154"/>
      <c r="BB26" s="18">
        <v>1218</v>
      </c>
      <c r="BC26" s="173">
        <v>800</v>
      </c>
      <c r="BD26" s="131">
        <f>BC26/BB26*100</f>
        <v>65.68144499178982</v>
      </c>
      <c r="BE26" s="173">
        <v>1090</v>
      </c>
      <c r="BF26" s="154">
        <f>BE26/BC26*10</f>
        <v>13.625</v>
      </c>
      <c r="BG26" s="171">
        <v>330</v>
      </c>
      <c r="BH26" s="174">
        <v>30</v>
      </c>
      <c r="BI26" s="174">
        <f>BH26/BG26*100</f>
        <v>9.090909090909092</v>
      </c>
      <c r="BJ26" s="174">
        <v>60</v>
      </c>
      <c r="BK26" s="154">
        <f t="shared" si="33"/>
        <v>20</v>
      </c>
      <c r="BL26" s="171">
        <v>412</v>
      </c>
      <c r="BM26" s="169">
        <v>26</v>
      </c>
      <c r="BN26" s="166">
        <f>BM26/BL26*100</f>
        <v>6.310679611650485</v>
      </c>
      <c r="BO26" s="169">
        <v>31.2</v>
      </c>
      <c r="BP26" s="154">
        <f>BO26/BM26*10</f>
        <v>12</v>
      </c>
      <c r="BQ26" s="22">
        <v>606</v>
      </c>
      <c r="BR26" s="178">
        <v>606</v>
      </c>
      <c r="BS26" s="131">
        <f>BR26/BQ26*100</f>
        <v>100</v>
      </c>
      <c r="BT26" s="178">
        <v>270</v>
      </c>
      <c r="BU26" s="154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130"/>
      <c r="U27" s="129"/>
      <c r="V27" s="38"/>
      <c r="W27" s="20"/>
      <c r="X27" s="24"/>
      <c r="Y27" s="21"/>
      <c r="Z27" s="21"/>
      <c r="AA27" s="21"/>
      <c r="AB27" s="19"/>
      <c r="AC27" s="20"/>
      <c r="AD27" s="24"/>
      <c r="AE27" s="132"/>
      <c r="AF27" s="24"/>
      <c r="AG27" s="19"/>
      <c r="AH27" s="20"/>
      <c r="AI27" s="21"/>
      <c r="AJ27" s="133"/>
      <c r="AK27" s="21"/>
      <c r="AL27" s="25"/>
      <c r="AM27" s="20"/>
      <c r="AN27" s="24"/>
      <c r="AO27" s="132"/>
      <c r="AP27" s="24"/>
      <c r="AQ27" s="25"/>
      <c r="AR27" s="20"/>
      <c r="AS27" s="26"/>
      <c r="AT27" s="168"/>
      <c r="AU27" s="26"/>
      <c r="AV27" s="154"/>
      <c r="AW27" s="20"/>
      <c r="AX27" s="24"/>
      <c r="AY27" s="169"/>
      <c r="AZ27" s="24"/>
      <c r="BA27" s="154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66"/>
      <c r="BO27" s="24"/>
      <c r="BP27" s="154"/>
      <c r="BQ27" s="28"/>
      <c r="BR27" s="29"/>
      <c r="BS27" s="16"/>
      <c r="BT27" s="29"/>
      <c r="BU27" s="39"/>
    </row>
    <row r="28" spans="1:73" ht="19.5" customHeight="1" thickBot="1">
      <c r="A28" s="238" t="s">
        <v>24</v>
      </c>
      <c r="B28" s="239">
        <f>SUM(B6:B26)</f>
        <v>12559</v>
      </c>
      <c r="C28" s="240">
        <f>SUM(C6:C26)</f>
        <v>543450</v>
      </c>
      <c r="D28" s="241">
        <f>SUM(D6:D26)</f>
        <v>480102</v>
      </c>
      <c r="E28" s="242">
        <f>D28/C28*100</f>
        <v>88.34336185481645</v>
      </c>
      <c r="F28" s="241">
        <f>SUM(F6:F26)</f>
        <v>1224671.7</v>
      </c>
      <c r="G28" s="243">
        <f>F28/D28*10</f>
        <v>25.50857317819963</v>
      </c>
      <c r="H28" s="240">
        <f>SUM(H6:H26)</f>
        <v>228011</v>
      </c>
      <c r="I28" s="241">
        <f>SUM(I6:I26)</f>
        <v>225817</v>
      </c>
      <c r="J28" s="244">
        <f>I28/H28*100</f>
        <v>99.0377657218292</v>
      </c>
      <c r="K28" s="241">
        <f>SUM(K6:K26)</f>
        <v>686982</v>
      </c>
      <c r="L28" s="243">
        <f>K28/I28*10</f>
        <v>30.4220674262788</v>
      </c>
      <c r="M28" s="240">
        <f>SUM(M6:M26)</f>
        <v>26550</v>
      </c>
      <c r="N28" s="241">
        <f>SUM(N6:N26)</f>
        <v>25539</v>
      </c>
      <c r="O28" s="244">
        <f>N28/M28*100</f>
        <v>96.19209039548022</v>
      </c>
      <c r="P28" s="241">
        <f>SUM(P6:P26)</f>
        <v>54338</v>
      </c>
      <c r="Q28" s="243">
        <f>P28/N28*10</f>
        <v>21.2764791103802</v>
      </c>
      <c r="R28" s="245">
        <f>SUM(R6:R26)</f>
        <v>1053</v>
      </c>
      <c r="S28" s="246">
        <f>SUM(S7:S26)</f>
        <v>575</v>
      </c>
      <c r="T28" s="247">
        <f>S28/R28*100</f>
        <v>54.605887939221276</v>
      </c>
      <c r="U28" s="248">
        <f>SUM(U7:U26)</f>
        <v>612</v>
      </c>
      <c r="V28" s="249">
        <f>U28/S28*10</f>
        <v>10.643478260869566</v>
      </c>
      <c r="W28" s="240">
        <f>SUM(W6:W26)</f>
        <v>9131</v>
      </c>
      <c r="X28" s="241">
        <f>SUM(X6:X26)</f>
        <v>800</v>
      </c>
      <c r="Y28" s="241">
        <f>SUM(Y6:Y27)</f>
        <v>9128</v>
      </c>
      <c r="Z28" s="244">
        <f>Y28/W28*100</f>
        <v>99.96714489103056</v>
      </c>
      <c r="AA28" s="241">
        <f>SUM(AA6:AA27)</f>
        <v>16575</v>
      </c>
      <c r="AB28" s="243">
        <f>AA28/Y28*10</f>
        <v>18.158413672217353</v>
      </c>
      <c r="AC28" s="240">
        <f>SUM(AC6:AC26)</f>
        <v>131260</v>
      </c>
      <c r="AD28" s="241">
        <f>SUM(AD6:AD26)</f>
        <v>95647</v>
      </c>
      <c r="AE28" s="250">
        <f>AD28/AC28*100</f>
        <v>72.86835288739906</v>
      </c>
      <c r="AF28" s="241">
        <f>SUM(AF7:AF26)</f>
        <v>177730</v>
      </c>
      <c r="AG28" s="251">
        <f>AF28/AD28*10</f>
        <v>18.581868746536745</v>
      </c>
      <c r="AH28" s="240">
        <f>SUM(AH6:AH26)</f>
        <v>95438</v>
      </c>
      <c r="AI28" s="241">
        <f>SUM(AI6:AI26)</f>
        <v>90443</v>
      </c>
      <c r="AJ28" s="242">
        <f>AI28/AH28*100</f>
        <v>94.76623567132589</v>
      </c>
      <c r="AK28" s="241">
        <f>SUM(AK6:AK26)</f>
        <v>221786.5</v>
      </c>
      <c r="AL28" s="243">
        <f>AK28/AI28*10</f>
        <v>24.522240527182866</v>
      </c>
      <c r="AM28" s="240">
        <f>SUM(AM6:AM26)</f>
        <v>31768</v>
      </c>
      <c r="AN28" s="252">
        <f>SUM(AN6:AN26)</f>
        <v>30047</v>
      </c>
      <c r="AO28" s="242">
        <f>AN28/AM28*100</f>
        <v>94.58259884160161</v>
      </c>
      <c r="AP28" s="252">
        <f>SUM(AP6:AP26)</f>
        <v>61958</v>
      </c>
      <c r="AQ28" s="243">
        <f>AP28/AN28*10</f>
        <v>20.620361433753786</v>
      </c>
      <c r="AR28" s="240">
        <f>SUM(AR6:AR26)</f>
        <v>10538</v>
      </c>
      <c r="AS28" s="148">
        <f>SUM(AS7:AS26)</f>
        <v>20</v>
      </c>
      <c r="AT28" s="359">
        <f>AS28/AR28*100</f>
        <v>0.18978933383943822</v>
      </c>
      <c r="AU28" s="148">
        <f>SUM(AU7:AU27)</f>
        <v>80</v>
      </c>
      <c r="AV28" s="154">
        <f>AU28/AS28*10</f>
        <v>40</v>
      </c>
      <c r="AW28" s="144">
        <f>SUM(AW6:AW26)</f>
        <v>1264</v>
      </c>
      <c r="AX28" s="148">
        <f>SUM(AX7:AX26)</f>
        <v>251</v>
      </c>
      <c r="AY28" s="287">
        <f>AX28/AW28*100</f>
        <v>19.85759493670886</v>
      </c>
      <c r="AZ28" s="148">
        <f>SUM(AZ6:AZ26)</f>
        <v>297</v>
      </c>
      <c r="BA28" s="288">
        <f>AZ28/AX28*10</f>
        <v>11.832669322709163</v>
      </c>
      <c r="BB28" s="144">
        <f>SUM(BB6:BB26)</f>
        <v>5434</v>
      </c>
      <c r="BC28" s="148">
        <f>SUM(BC7:BC26)</f>
        <v>1776</v>
      </c>
      <c r="BD28" s="146">
        <f>BC28/BB28*100</f>
        <v>32.683106367316896</v>
      </c>
      <c r="BE28" s="148">
        <f>SUM(BE7:BE27)</f>
        <v>2286</v>
      </c>
      <c r="BF28" s="147">
        <f>BE28/BC28*10</f>
        <v>12.871621621621621</v>
      </c>
      <c r="BG28" s="144">
        <f>SUM(BG6:BG26)</f>
        <v>1133</v>
      </c>
      <c r="BH28" s="148">
        <f>SUM(BH6:BH26)</f>
        <v>833</v>
      </c>
      <c r="BI28" s="149">
        <f>BH28/BG28*100</f>
        <v>73.52162400706091</v>
      </c>
      <c r="BJ28" s="148">
        <f>SUM(BJ6:BJ26)</f>
        <v>1996</v>
      </c>
      <c r="BK28" s="134">
        <f>BJ28/BH28*10</f>
        <v>23.961584633853544</v>
      </c>
      <c r="BL28" s="144">
        <f>SUM(BL6:BL26)</f>
        <v>1870</v>
      </c>
      <c r="BM28" s="148">
        <f>SUM(BM6:BM26)</f>
        <v>26</v>
      </c>
      <c r="BN28" s="287">
        <f>BM28/BL28*100</f>
        <v>1.3903743315508021</v>
      </c>
      <c r="BO28" s="148">
        <f>SUM(BO6:BO26)</f>
        <v>31.2</v>
      </c>
      <c r="BP28" s="288">
        <f>BO28/BM28*10</f>
        <v>12</v>
      </c>
      <c r="BQ28" s="144">
        <f>SUM(BQ6:BQ26)</f>
        <v>7277</v>
      </c>
      <c r="BR28" s="145">
        <f>SUM(BR6:BR26)</f>
        <v>6227</v>
      </c>
      <c r="BS28" s="146">
        <f>BR28/BQ28*100</f>
        <v>85.57097705098255</v>
      </c>
      <c r="BT28" s="145">
        <f>SUM(BT6:BT26)</f>
        <v>3339.8</v>
      </c>
      <c r="BU28" s="150">
        <f>BT28/BR28*10</f>
        <v>5.363417375943472</v>
      </c>
    </row>
    <row r="29" spans="1:73" ht="18" customHeight="1" thickBot="1">
      <c r="A29" s="253" t="s">
        <v>15</v>
      </c>
      <c r="B29" s="254">
        <v>10763</v>
      </c>
      <c r="C29" s="255">
        <v>533815</v>
      </c>
      <c r="D29" s="256">
        <v>352815</v>
      </c>
      <c r="E29" s="257">
        <v>66.09312214905914</v>
      </c>
      <c r="F29" s="256">
        <v>585002.5</v>
      </c>
      <c r="G29" s="258">
        <v>16.580998540311494</v>
      </c>
      <c r="H29" s="255">
        <v>235859</v>
      </c>
      <c r="I29" s="256">
        <v>224579</v>
      </c>
      <c r="J29" s="259">
        <v>95.21748163097445</v>
      </c>
      <c r="K29" s="256">
        <v>403948</v>
      </c>
      <c r="L29" s="258">
        <v>17.98689993276308</v>
      </c>
      <c r="M29" s="255">
        <v>33635</v>
      </c>
      <c r="N29" s="256">
        <v>32076</v>
      </c>
      <c r="O29" s="260">
        <v>95.3649472275903</v>
      </c>
      <c r="P29" s="256">
        <v>52312</v>
      </c>
      <c r="Q29" s="261">
        <v>16.30876667913705</v>
      </c>
      <c r="R29" s="262"/>
      <c r="S29" s="263"/>
      <c r="T29" s="264"/>
      <c r="U29" s="264"/>
      <c r="V29" s="265"/>
      <c r="W29" s="266">
        <v>10198</v>
      </c>
      <c r="X29" s="267"/>
      <c r="Y29" s="267">
        <v>8941</v>
      </c>
      <c r="Z29" s="259">
        <f>Y29/W29*100</f>
        <v>87.67405373602666</v>
      </c>
      <c r="AA29" s="267">
        <v>8521</v>
      </c>
      <c r="AB29" s="258">
        <f>AA29/Y29*10</f>
        <v>9.530253886589866</v>
      </c>
      <c r="AC29" s="266">
        <v>121415</v>
      </c>
      <c r="AD29" s="267">
        <v>28211</v>
      </c>
      <c r="AE29" s="268">
        <v>19.249680846682864</v>
      </c>
      <c r="AF29" s="267">
        <v>36902</v>
      </c>
      <c r="AG29" s="269">
        <v>13.226668818245388</v>
      </c>
      <c r="AH29" s="266">
        <v>91964</v>
      </c>
      <c r="AI29" s="267">
        <v>51518</v>
      </c>
      <c r="AJ29" s="380">
        <f>AI29/AH29*100</f>
        <v>56.01974685746597</v>
      </c>
      <c r="AK29" s="267">
        <v>75092</v>
      </c>
      <c r="AL29" s="381">
        <f>AK29/AI29*10</f>
        <v>14.57587639271711</v>
      </c>
      <c r="AM29" s="266">
        <v>27599</v>
      </c>
      <c r="AN29" s="267">
        <v>6800</v>
      </c>
      <c r="AO29" s="270">
        <f>AN29/AM29*100</f>
        <v>24.63857386137179</v>
      </c>
      <c r="AP29" s="267">
        <v>7327</v>
      </c>
      <c r="AQ29" s="258">
        <f>AP29/AN29*10</f>
        <v>10.774999999999999</v>
      </c>
      <c r="AR29" s="266"/>
      <c r="AS29" s="138"/>
      <c r="AT29" s="138"/>
      <c r="AU29" s="358"/>
      <c r="AV29" s="139"/>
      <c r="AW29" s="137"/>
      <c r="AX29" s="138"/>
      <c r="AY29" s="138"/>
      <c r="AZ29" s="138"/>
      <c r="BA29" s="140"/>
      <c r="BB29" s="137">
        <v>2824</v>
      </c>
      <c r="BC29" s="138">
        <v>194</v>
      </c>
      <c r="BD29" s="234">
        <f>BC29/BB29*100</f>
        <v>6.869688385269122</v>
      </c>
      <c r="BE29" s="138">
        <v>219</v>
      </c>
      <c r="BF29" s="235">
        <f>BE29/BC29*10</f>
        <v>11.288659793814432</v>
      </c>
      <c r="BG29" s="137">
        <v>830</v>
      </c>
      <c r="BH29" s="138">
        <v>90</v>
      </c>
      <c r="BI29" s="232">
        <f>BH29/BG29*100</f>
        <v>10.843373493975903</v>
      </c>
      <c r="BJ29" s="138">
        <v>113</v>
      </c>
      <c r="BK29" s="233">
        <f>BJ29/BH29*10</f>
        <v>12.555555555555555</v>
      </c>
      <c r="BL29" s="137">
        <v>583</v>
      </c>
      <c r="BM29" s="135">
        <v>52</v>
      </c>
      <c r="BN29" s="166">
        <f>BM29/BL29*100</f>
        <v>8.919382504288166</v>
      </c>
      <c r="BO29" s="135">
        <v>34</v>
      </c>
      <c r="BP29" s="154">
        <f>BO29/BM29*10</f>
        <v>6.538461538461538</v>
      </c>
      <c r="BQ29" s="141">
        <v>15947</v>
      </c>
      <c r="BR29" s="142">
        <v>12384</v>
      </c>
      <c r="BS29" s="136">
        <f>BR29/BQ29*100</f>
        <v>77.65723960619553</v>
      </c>
      <c r="BT29" s="142">
        <v>6726.2</v>
      </c>
      <c r="BU29" s="143">
        <f>BT29/BR29*10</f>
        <v>5.431363049095607</v>
      </c>
    </row>
  </sheetData>
  <sheetProtection/>
  <mergeCells count="20">
    <mergeCell ref="AM4:AQ4"/>
    <mergeCell ref="M4:Q4"/>
    <mergeCell ref="W4:AB4"/>
    <mergeCell ref="AC4:AG4"/>
    <mergeCell ref="AH4:AL4"/>
    <mergeCell ref="R4:V4"/>
    <mergeCell ref="AR4:AV4"/>
    <mergeCell ref="AW4:BA4"/>
    <mergeCell ref="BQ4:BU4"/>
    <mergeCell ref="BB4:BF4"/>
    <mergeCell ref="BG4:BK4"/>
    <mergeCell ref="BL4:BP4"/>
    <mergeCell ref="P1:Q1"/>
    <mergeCell ref="AA1:AB1"/>
    <mergeCell ref="BQ1:BU1"/>
    <mergeCell ref="C1:L2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X1">
      <selection activeCell="Z33" sqref="Z33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94" t="s">
        <v>53</v>
      </c>
      <c r="H1" s="394"/>
      <c r="I1" s="394"/>
      <c r="J1" s="394"/>
      <c r="K1" s="394"/>
      <c r="L1" s="394"/>
      <c r="M1" s="394"/>
      <c r="N1" s="394"/>
      <c r="O1" s="394"/>
      <c r="P1" s="5"/>
      <c r="Q1" s="5"/>
      <c r="R1" s="5"/>
      <c r="S1" s="5"/>
      <c r="T1" s="5"/>
      <c r="U1" s="5"/>
      <c r="V1" s="5"/>
      <c r="W1" s="5"/>
      <c r="X1" s="404" t="s">
        <v>53</v>
      </c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382">
        <v>42601</v>
      </c>
      <c r="AK2" s="383"/>
      <c r="AL2" s="38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409"/>
      <c r="BD2" s="410"/>
    </row>
    <row r="3" spans="1:56" ht="15.75">
      <c r="A3" s="407" t="s">
        <v>17</v>
      </c>
      <c r="B3" s="385" t="s">
        <v>27</v>
      </c>
      <c r="C3" s="385"/>
      <c r="D3" s="385"/>
      <c r="E3" s="385"/>
      <c r="F3" s="385"/>
      <c r="G3" s="406" t="s">
        <v>54</v>
      </c>
      <c r="H3" s="406"/>
      <c r="I3" s="406"/>
      <c r="J3" s="406"/>
      <c r="K3" s="406"/>
      <c r="L3" s="406" t="s">
        <v>55</v>
      </c>
      <c r="M3" s="406"/>
      <c r="N3" s="406"/>
      <c r="O3" s="406"/>
      <c r="P3" s="406" t="s">
        <v>56</v>
      </c>
      <c r="Q3" s="406"/>
      <c r="R3" s="406"/>
      <c r="S3" s="406"/>
      <c r="T3" s="406" t="s">
        <v>57</v>
      </c>
      <c r="U3" s="406"/>
      <c r="V3" s="406"/>
      <c r="W3" s="406"/>
      <c r="X3" s="406" t="s">
        <v>58</v>
      </c>
      <c r="Y3" s="406"/>
      <c r="Z3" s="406"/>
      <c r="AA3" s="406"/>
      <c r="AB3" s="406"/>
      <c r="AC3" s="406" t="s">
        <v>59</v>
      </c>
      <c r="AD3" s="406"/>
      <c r="AE3" s="406"/>
      <c r="AF3" s="406"/>
      <c r="AG3" s="406"/>
      <c r="AH3" s="406" t="s">
        <v>60</v>
      </c>
      <c r="AI3" s="406"/>
      <c r="AJ3" s="406"/>
      <c r="AK3" s="406"/>
      <c r="AL3" s="406"/>
      <c r="AM3" s="406" t="s">
        <v>61</v>
      </c>
      <c r="AN3" s="406"/>
      <c r="AO3" s="406"/>
      <c r="AP3" s="406"/>
      <c r="AQ3" s="406" t="s">
        <v>62</v>
      </c>
      <c r="AR3" s="406"/>
      <c r="AS3" s="406"/>
      <c r="AT3" s="406"/>
      <c r="AU3" s="406"/>
      <c r="AV3" s="406" t="s">
        <v>63</v>
      </c>
      <c r="AW3" s="406"/>
      <c r="AX3" s="406"/>
      <c r="AY3" s="406"/>
      <c r="AZ3" s="406" t="s">
        <v>64</v>
      </c>
      <c r="BA3" s="406"/>
      <c r="BB3" s="406"/>
      <c r="BC3" s="406"/>
      <c r="BD3" s="384"/>
    </row>
    <row r="4" spans="1:56" ht="90.75" customHeight="1">
      <c r="A4" s="408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/>
      <c r="AS6" s="55"/>
      <c r="AT6" s="9"/>
      <c r="AU6" s="55">
        <f aca="true" t="shared" si="1" ref="AU6:AU21">IF(AT6&gt;0,AT6/AR6*10,"")</f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38</v>
      </c>
      <c r="BB7" s="41">
        <f>BA7/AZ7*100</f>
        <v>6.534823731728288</v>
      </c>
      <c r="BC7" s="9">
        <v>950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40</v>
      </c>
      <c r="AE8" s="8">
        <f>AD8/AC8*100</f>
        <v>30.76923076923077</v>
      </c>
      <c r="AF8" s="8">
        <v>16</v>
      </c>
      <c r="AG8" s="289">
        <f>IF(AF8&gt;0,AF8/AD8*10,"")</f>
        <v>4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289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289"/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289"/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289"/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211</v>
      </c>
      <c r="AS12" s="55">
        <f>AR12/AQ12*100</f>
        <v>6.681443951868271</v>
      </c>
      <c r="AT12" s="9">
        <v>2200</v>
      </c>
      <c r="AU12" s="55">
        <f t="shared" si="1"/>
        <v>104.26540284360189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27</v>
      </c>
      <c r="BB12" s="41">
        <f>BA12/AZ12*100</f>
        <v>15.254237288135593</v>
      </c>
      <c r="BC12" s="9">
        <v>511</v>
      </c>
      <c r="BD12" s="58">
        <f>IF(BC12&gt;0,BC12/BA12*10,"")</f>
        <v>189.25925925925927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289"/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289"/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159</v>
      </c>
      <c r="AS14" s="55">
        <f>AR14/AQ14*100</f>
        <v>90.3409090909091</v>
      </c>
      <c r="AT14" s="9">
        <v>1552</v>
      </c>
      <c r="AU14" s="55">
        <f t="shared" si="1"/>
        <v>97.61006289308176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289"/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/>
      <c r="AS15" s="55"/>
      <c r="AT15" s="9"/>
      <c r="AU15" s="55">
        <f t="shared" si="1"/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289"/>
      <c r="AH16" s="9"/>
      <c r="AI16" s="9"/>
      <c r="AJ16" s="9"/>
      <c r="AK16" s="9"/>
      <c r="AL16" s="55">
        <f>IF(AK16&gt;0,AK16/AH16*10,"")</f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289"/>
      <c r="AH17" s="9"/>
      <c r="AI17" s="9"/>
      <c r="AJ17" s="9"/>
      <c r="AK17" s="9"/>
      <c r="AL17" s="55">
        <f>IF(AK17&gt;0,AK17/AH17*10,"")</f>
      </c>
      <c r="AM17" s="9"/>
      <c r="AN17" s="9"/>
      <c r="AO17" s="9"/>
      <c r="AP17" s="9"/>
      <c r="AQ17" s="9">
        <v>854</v>
      </c>
      <c r="AR17" s="9">
        <v>50</v>
      </c>
      <c r="AS17" s="55">
        <f>AR17/AQ17*100</f>
        <v>5.85480093676815</v>
      </c>
      <c r="AT17" s="9">
        <v>1319</v>
      </c>
      <c r="AU17" s="55">
        <f t="shared" si="1"/>
        <v>263.8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289"/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>IF(AK18&gt;0,AK18/AH18*10,"")</f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55"/>
      <c r="AT18" s="9"/>
      <c r="AU18" s="55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289"/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/>
      <c r="AS19" s="55"/>
      <c r="AT19" s="9"/>
      <c r="AU19" s="55">
        <f t="shared" si="1"/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289"/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>
        <v>1147</v>
      </c>
      <c r="Y21" s="10">
        <v>1147</v>
      </c>
      <c r="Z21" s="236">
        <f>Y21/X21*100</f>
        <v>100</v>
      </c>
      <c r="AA21" s="10">
        <v>726</v>
      </c>
      <c r="AB21" s="55">
        <f>IF(AA21&gt;0,AA21/X21*10,"")</f>
        <v>6.329555361813426</v>
      </c>
      <c r="AC21" s="51"/>
      <c r="AD21" s="8"/>
      <c r="AE21" s="8"/>
      <c r="AF21" s="8"/>
      <c r="AG21" s="289"/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236"/>
      <c r="AA22" s="10"/>
      <c r="AB22" s="55"/>
      <c r="AC22" s="51"/>
      <c r="AD22" s="8"/>
      <c r="AE22" s="8"/>
      <c r="AF22" s="8"/>
      <c r="AG22" s="289"/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236"/>
      <c r="AA23" s="10"/>
      <c r="AB23" s="55"/>
      <c r="AC23" s="51"/>
      <c r="AD23" s="8"/>
      <c r="AE23" s="8"/>
      <c r="AF23" s="8"/>
      <c r="AG23" s="289"/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236"/>
      <c r="AA24" s="10"/>
      <c r="AB24" s="55"/>
      <c r="AC24" s="51">
        <v>150</v>
      </c>
      <c r="AD24" s="8"/>
      <c r="AE24" s="8"/>
      <c r="AF24" s="8"/>
      <c r="AG24" s="289"/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236"/>
      <c r="AA25" s="10"/>
      <c r="AB25" s="57"/>
      <c r="AC25" s="51"/>
      <c r="AD25" s="8"/>
      <c r="AE25" s="8"/>
      <c r="AF25" s="8"/>
      <c r="AG25" s="289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1926</v>
      </c>
      <c r="Y26" s="64">
        <f>SUM(Y6:Y25)</f>
        <v>1847</v>
      </c>
      <c r="Z26" s="66">
        <f>Y26/X26*100</f>
        <v>95.89823468328142</v>
      </c>
      <c r="AA26" s="64">
        <f>SUM(AA6:AA25)</f>
        <v>1076</v>
      </c>
      <c r="AB26" s="67">
        <f>AA26/Y26*10</f>
        <v>5.825663237682729</v>
      </c>
      <c r="AC26" s="61">
        <f>SUM(AC5:AC25)</f>
        <v>3712</v>
      </c>
      <c r="AD26" s="61">
        <f>SUM(AD5:AD25)</f>
        <v>252</v>
      </c>
      <c r="AE26" s="291">
        <f>AD26/AC26*100</f>
        <v>6.788793103448276</v>
      </c>
      <c r="AF26" s="61">
        <f>SUM(AF5:AF25)</f>
        <v>143</v>
      </c>
      <c r="AG26" s="292">
        <f>IF(AF26&gt;0,AF26/AD26*10,"")</f>
        <v>5.674603174603174</v>
      </c>
      <c r="AH26" s="64">
        <f>SUM(AH5:AH25)</f>
        <v>566</v>
      </c>
      <c r="AI26" s="64">
        <f>SUM(AI9:AI25)</f>
        <v>506</v>
      </c>
      <c r="AJ26" s="290">
        <f>AI26/AH26*100</f>
        <v>89.39929328621908</v>
      </c>
      <c r="AK26" s="64">
        <f>SUM(AK15:AK25)</f>
        <v>480</v>
      </c>
      <c r="AL26" s="66">
        <f>IF(AK26&gt;0,AK26/AH26*10,"")</f>
        <v>8.480565371024735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420</v>
      </c>
      <c r="AS26" s="66">
        <f>AR26/AQ26*100</f>
        <v>3.2233307751343054</v>
      </c>
      <c r="AT26" s="68">
        <f>SUM(AT6:AT25)</f>
        <v>5071</v>
      </c>
      <c r="AU26" s="66">
        <f>IF(AT26&gt;0,AT26/AR26*10,"")</f>
        <v>120.73809523809524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65</v>
      </c>
      <c r="BB26" s="336">
        <f>BA26/AZ26*100</f>
        <v>5.067435877446012</v>
      </c>
      <c r="BC26" s="64">
        <f>SUM(BC5:BC25)</f>
        <v>1461</v>
      </c>
      <c r="BD26" s="69">
        <f>BC26/BA26*10</f>
        <v>224.76923076923075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587</v>
      </c>
      <c r="AS27" s="55">
        <f>AR27/AQ27*100</f>
        <v>4.1678500426015335</v>
      </c>
      <c r="AT27" s="13">
        <v>3248</v>
      </c>
      <c r="AU27" s="55">
        <f>IF(AT27&gt;0,AT27/AR27*10,"")</f>
        <v>55.33219761499148</v>
      </c>
      <c r="AV27" s="13">
        <v>1400</v>
      </c>
      <c r="AW27" s="13"/>
      <c r="AX27" s="13"/>
      <c r="AY27" s="71"/>
      <c r="AZ27" s="13">
        <v>1195</v>
      </c>
      <c r="BA27" s="13">
        <v>86</v>
      </c>
      <c r="BB27" s="360">
        <f>BA27/AZ27*100</f>
        <v>7.1966527196652725</v>
      </c>
      <c r="BC27" s="13">
        <v>1870</v>
      </c>
      <c r="BD27" s="361">
        <f>BC27/BA27*10</f>
        <v>217.4418604651163</v>
      </c>
    </row>
  </sheetData>
  <sheetProtection/>
  <mergeCells count="17"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  <mergeCell ref="X1:AL1"/>
    <mergeCell ref="AC3:AG3"/>
    <mergeCell ref="A3:A4"/>
    <mergeCell ref="B3:F3"/>
    <mergeCell ref="G3:K3"/>
    <mergeCell ref="L3:O3"/>
    <mergeCell ref="AJ2:AL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6" sqref="C26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293"/>
      <c r="L1" s="293"/>
      <c r="M1" s="293"/>
      <c r="N1" s="412">
        <v>42235</v>
      </c>
      <c r="O1" s="413"/>
      <c r="P1" s="413"/>
    </row>
    <row r="2" spans="1:16" ht="16.5" thickBot="1">
      <c r="A2" s="294"/>
      <c r="B2" s="294"/>
      <c r="C2" s="294"/>
      <c r="D2" s="294"/>
      <c r="E2" s="295"/>
      <c r="F2" s="294"/>
      <c r="G2" s="294"/>
      <c r="H2" s="294"/>
      <c r="I2" s="294"/>
      <c r="J2" s="294"/>
      <c r="K2" s="294"/>
      <c r="L2" s="294"/>
      <c r="M2" s="294"/>
      <c r="N2" s="296"/>
      <c r="O2" s="296"/>
      <c r="P2" s="296"/>
    </row>
    <row r="3" spans="1:16" ht="15.75">
      <c r="A3" s="414" t="s">
        <v>17</v>
      </c>
      <c r="B3" s="416" t="s">
        <v>149</v>
      </c>
      <c r="C3" s="417"/>
      <c r="D3" s="418"/>
      <c r="E3" s="419" t="s">
        <v>25</v>
      </c>
      <c r="F3" s="420"/>
      <c r="G3" s="421"/>
      <c r="H3" s="422" t="s">
        <v>26</v>
      </c>
      <c r="I3" s="423"/>
      <c r="J3" s="424"/>
      <c r="K3" s="425" t="s">
        <v>150</v>
      </c>
      <c r="L3" s="426"/>
      <c r="M3" s="427"/>
      <c r="N3" s="422" t="s">
        <v>27</v>
      </c>
      <c r="O3" s="423"/>
      <c r="P3" s="424"/>
    </row>
    <row r="4" spans="1:16" ht="73.5" customHeight="1" thickBot="1">
      <c r="A4" s="415"/>
      <c r="B4" s="297" t="s">
        <v>151</v>
      </c>
      <c r="C4" s="298" t="s">
        <v>152</v>
      </c>
      <c r="D4" s="299" t="s">
        <v>14</v>
      </c>
      <c r="E4" s="300" t="s">
        <v>151</v>
      </c>
      <c r="F4" s="298" t="s">
        <v>152</v>
      </c>
      <c r="G4" s="301" t="s">
        <v>14</v>
      </c>
      <c r="H4" s="297" t="s">
        <v>151</v>
      </c>
      <c r="I4" s="298" t="s">
        <v>152</v>
      </c>
      <c r="J4" s="299" t="s">
        <v>14</v>
      </c>
      <c r="K4" s="297" t="s">
        <v>151</v>
      </c>
      <c r="L4" s="298" t="s">
        <v>152</v>
      </c>
      <c r="M4" s="299" t="s">
        <v>14</v>
      </c>
      <c r="N4" s="297" t="s">
        <v>151</v>
      </c>
      <c r="O4" s="298" t="s">
        <v>152</v>
      </c>
      <c r="P4" s="299" t="s">
        <v>14</v>
      </c>
    </row>
    <row r="5" spans="1:16" ht="18" customHeight="1">
      <c r="A5" s="302" t="s">
        <v>0</v>
      </c>
      <c r="B5" s="304"/>
      <c r="C5" s="315"/>
      <c r="D5" s="316"/>
      <c r="E5" s="317"/>
      <c r="F5" s="318"/>
      <c r="G5" s="319"/>
      <c r="H5" s="320"/>
      <c r="I5" s="321"/>
      <c r="J5" s="322"/>
      <c r="K5" s="308"/>
      <c r="L5" s="323"/>
      <c r="M5" s="324"/>
      <c r="N5" s="325"/>
      <c r="O5" s="326"/>
      <c r="P5" s="327"/>
    </row>
    <row r="6" spans="1:16" ht="16.5" customHeight="1">
      <c r="A6" s="303" t="s">
        <v>140</v>
      </c>
      <c r="B6" s="337">
        <f aca="true" t="shared" si="0" ref="B6:B25">E6+H6+K6</f>
        <v>3940</v>
      </c>
      <c r="C6" s="337"/>
      <c r="D6" s="338"/>
      <c r="E6" s="305">
        <v>3720</v>
      </c>
      <c r="F6" s="339"/>
      <c r="G6" s="340"/>
      <c r="H6" s="306">
        <v>220</v>
      </c>
      <c r="I6" s="307"/>
      <c r="J6" s="341"/>
      <c r="K6" s="308"/>
      <c r="L6" s="342"/>
      <c r="M6" s="340"/>
      <c r="N6" s="309"/>
      <c r="O6" s="307"/>
      <c r="P6" s="341"/>
    </row>
    <row r="7" spans="1:16" ht="17.25" customHeight="1">
      <c r="A7" s="303" t="s">
        <v>141</v>
      </c>
      <c r="B7" s="337">
        <f t="shared" si="0"/>
        <v>9353</v>
      </c>
      <c r="C7" s="337">
        <f>SUM(F7+I7+L7)</f>
        <v>550</v>
      </c>
      <c r="D7" s="338">
        <f>C7/B7*100</f>
        <v>5.880466160590185</v>
      </c>
      <c r="E7" s="310">
        <v>8003</v>
      </c>
      <c r="F7" s="343"/>
      <c r="G7" s="344"/>
      <c r="H7" s="306">
        <v>1350</v>
      </c>
      <c r="I7" s="307">
        <v>550</v>
      </c>
      <c r="J7" s="344">
        <f>I7/H7*100</f>
        <v>40.74074074074074</v>
      </c>
      <c r="K7" s="308"/>
      <c r="L7" s="342"/>
      <c r="M7" s="345"/>
      <c r="N7" s="311">
        <v>231</v>
      </c>
      <c r="O7" s="312">
        <v>231</v>
      </c>
      <c r="P7" s="344">
        <f>O7/N7*100</f>
        <v>100</v>
      </c>
    </row>
    <row r="8" spans="1:16" ht="17.25" customHeight="1">
      <c r="A8" s="303" t="s">
        <v>1</v>
      </c>
      <c r="B8" s="337">
        <f t="shared" si="0"/>
        <v>2465</v>
      </c>
      <c r="C8" s="337">
        <f>SUM(F8+I8+L8)</f>
        <v>100</v>
      </c>
      <c r="D8" s="338">
        <f>C8/B8*100</f>
        <v>4.056795131845842</v>
      </c>
      <c r="E8" s="310">
        <v>1925</v>
      </c>
      <c r="F8" s="343">
        <v>100</v>
      </c>
      <c r="G8" s="344">
        <f>F8/E8*100</f>
        <v>5.194805194805195</v>
      </c>
      <c r="H8" s="306">
        <v>490</v>
      </c>
      <c r="I8" s="307"/>
      <c r="J8" s="341"/>
      <c r="K8" s="346">
        <v>50</v>
      </c>
      <c r="L8" s="342"/>
      <c r="M8" s="340"/>
      <c r="N8" s="311">
        <v>200</v>
      </c>
      <c r="O8" s="312"/>
      <c r="P8" s="341"/>
    </row>
    <row r="9" spans="1:16" ht="18.75" customHeight="1">
      <c r="A9" s="303" t="s">
        <v>2</v>
      </c>
      <c r="B9" s="337">
        <f t="shared" si="0"/>
        <v>10520</v>
      </c>
      <c r="C9" s="337">
        <f aca="true" t="shared" si="1" ref="C9:C25">SUM(F9+I9+L9)</f>
        <v>500</v>
      </c>
      <c r="D9" s="338">
        <f aca="true" t="shared" si="2" ref="D9:D26">C9/B9*100</f>
        <v>4.752851711026616</v>
      </c>
      <c r="E9" s="310">
        <v>9090</v>
      </c>
      <c r="F9" s="343"/>
      <c r="G9" s="344"/>
      <c r="H9" s="306">
        <v>1430</v>
      </c>
      <c r="I9" s="307">
        <v>500</v>
      </c>
      <c r="J9" s="344">
        <f>I9/H9*100</f>
        <v>34.96503496503497</v>
      </c>
      <c r="K9" s="346"/>
      <c r="L9" s="342"/>
      <c r="M9" s="345"/>
      <c r="N9" s="311">
        <v>2000</v>
      </c>
      <c r="O9" s="312"/>
      <c r="P9" s="341"/>
    </row>
    <row r="10" spans="1:16" ht="16.5" customHeight="1">
      <c r="A10" s="303" t="s">
        <v>153</v>
      </c>
      <c r="B10" s="337">
        <f t="shared" si="0"/>
        <v>13994</v>
      </c>
      <c r="C10" s="337">
        <f t="shared" si="1"/>
        <v>500</v>
      </c>
      <c r="D10" s="338">
        <f t="shared" si="2"/>
        <v>3.572959839931399</v>
      </c>
      <c r="E10" s="310">
        <v>12644</v>
      </c>
      <c r="F10" s="343"/>
      <c r="G10" s="344"/>
      <c r="H10" s="306">
        <v>1350</v>
      </c>
      <c r="I10" s="307">
        <v>500</v>
      </c>
      <c r="J10" s="344">
        <f>I10/H10*100</f>
        <v>37.03703703703704</v>
      </c>
      <c r="K10" s="346"/>
      <c r="L10" s="342"/>
      <c r="M10" s="345"/>
      <c r="N10" s="311"/>
      <c r="O10" s="312"/>
      <c r="P10" s="341"/>
    </row>
    <row r="11" spans="1:16" ht="16.5" customHeight="1">
      <c r="A11" s="303" t="s">
        <v>3</v>
      </c>
      <c r="B11" s="337">
        <f t="shared" si="0"/>
        <v>19188</v>
      </c>
      <c r="C11" s="337"/>
      <c r="D11" s="338"/>
      <c r="E11" s="310">
        <v>17922</v>
      </c>
      <c r="F11" s="343"/>
      <c r="G11" s="344"/>
      <c r="H11" s="306">
        <v>1266</v>
      </c>
      <c r="I11" s="307"/>
      <c r="J11" s="344"/>
      <c r="K11" s="346"/>
      <c r="L11" s="342"/>
      <c r="M11" s="345"/>
      <c r="N11" s="311"/>
      <c r="O11" s="312"/>
      <c r="P11" s="341"/>
    </row>
    <row r="12" spans="1:16" ht="18" customHeight="1">
      <c r="A12" s="303" t="s">
        <v>4</v>
      </c>
      <c r="B12" s="337">
        <f t="shared" si="0"/>
        <v>37599</v>
      </c>
      <c r="C12" s="337">
        <f t="shared" si="1"/>
        <v>600</v>
      </c>
      <c r="D12" s="338">
        <f t="shared" si="2"/>
        <v>1.5957871219979256</v>
      </c>
      <c r="E12" s="310">
        <v>28323</v>
      </c>
      <c r="F12" s="343"/>
      <c r="G12" s="344"/>
      <c r="H12" s="306">
        <v>9276</v>
      </c>
      <c r="I12" s="307">
        <v>600</v>
      </c>
      <c r="J12" s="344">
        <f>I12/H12*100</f>
        <v>6.468305304010349</v>
      </c>
      <c r="K12" s="346"/>
      <c r="L12" s="342"/>
      <c r="M12" s="345"/>
      <c r="N12" s="311">
        <v>201</v>
      </c>
      <c r="O12" s="312"/>
      <c r="P12" s="341"/>
    </row>
    <row r="13" spans="1:16" ht="16.5" customHeight="1">
      <c r="A13" s="303" t="s">
        <v>5</v>
      </c>
      <c r="B13" s="337">
        <f t="shared" si="0"/>
        <v>13740</v>
      </c>
      <c r="C13" s="337"/>
      <c r="D13" s="338"/>
      <c r="E13" s="310">
        <v>12840</v>
      </c>
      <c r="F13" s="343"/>
      <c r="G13" s="344"/>
      <c r="H13" s="306">
        <v>900</v>
      </c>
      <c r="I13" s="307"/>
      <c r="J13" s="344"/>
      <c r="K13" s="346"/>
      <c r="L13" s="342"/>
      <c r="M13" s="345"/>
      <c r="N13" s="311">
        <v>820</v>
      </c>
      <c r="O13" s="312"/>
      <c r="P13" s="341"/>
    </row>
    <row r="14" spans="1:16" ht="17.25" customHeight="1">
      <c r="A14" s="303" t="s">
        <v>6</v>
      </c>
      <c r="B14" s="337">
        <f t="shared" si="0"/>
        <v>13201</v>
      </c>
      <c r="C14" s="337">
        <f t="shared" si="1"/>
        <v>965</v>
      </c>
      <c r="D14" s="338">
        <f t="shared" si="2"/>
        <v>7.310052268767518</v>
      </c>
      <c r="E14" s="310">
        <v>12236</v>
      </c>
      <c r="F14" s="343"/>
      <c r="G14" s="344"/>
      <c r="H14" s="306">
        <v>965</v>
      </c>
      <c r="I14" s="307">
        <v>965</v>
      </c>
      <c r="J14" s="344">
        <f>I14/H14*100</f>
        <v>100</v>
      </c>
      <c r="K14" s="346"/>
      <c r="L14" s="342"/>
      <c r="M14" s="345"/>
      <c r="N14" s="311"/>
      <c r="O14" s="312"/>
      <c r="P14" s="341"/>
    </row>
    <row r="15" spans="1:16" ht="17.25" customHeight="1">
      <c r="A15" s="303" t="s">
        <v>7</v>
      </c>
      <c r="B15" s="337">
        <f t="shared" si="0"/>
        <v>10651</v>
      </c>
      <c r="C15" s="337">
        <f t="shared" si="1"/>
        <v>120</v>
      </c>
      <c r="D15" s="338">
        <f t="shared" si="2"/>
        <v>1.1266547741996056</v>
      </c>
      <c r="E15" s="310">
        <v>10302</v>
      </c>
      <c r="F15" s="343"/>
      <c r="G15" s="344"/>
      <c r="H15" s="306">
        <v>349</v>
      </c>
      <c r="I15" s="307">
        <v>120</v>
      </c>
      <c r="J15" s="344">
        <f>I15/H15*100</f>
        <v>34.38395415472779</v>
      </c>
      <c r="K15" s="346"/>
      <c r="L15" s="342"/>
      <c r="M15" s="345"/>
      <c r="N15" s="311">
        <v>624</v>
      </c>
      <c r="O15" s="312"/>
      <c r="P15" s="341"/>
    </row>
    <row r="16" spans="1:16" ht="17.25" customHeight="1">
      <c r="A16" s="303" t="s">
        <v>8</v>
      </c>
      <c r="B16" s="337">
        <f t="shared" si="0"/>
        <v>6015</v>
      </c>
      <c r="C16" s="337"/>
      <c r="D16" s="338"/>
      <c r="E16" s="310">
        <v>5615</v>
      </c>
      <c r="F16" s="343"/>
      <c r="G16" s="344"/>
      <c r="H16" s="306">
        <v>400</v>
      </c>
      <c r="I16" s="307"/>
      <c r="J16" s="344"/>
      <c r="K16" s="346"/>
      <c r="L16" s="342"/>
      <c r="M16" s="340"/>
      <c r="N16" s="311">
        <v>1280</v>
      </c>
      <c r="O16" s="312"/>
      <c r="P16" s="341"/>
    </row>
    <row r="17" spans="1:16" ht="17.25" customHeight="1">
      <c r="A17" s="303" t="s">
        <v>142</v>
      </c>
      <c r="B17" s="337">
        <f t="shared" si="0"/>
        <v>11660</v>
      </c>
      <c r="C17" s="337">
        <f t="shared" si="1"/>
        <v>330</v>
      </c>
      <c r="D17" s="338">
        <f t="shared" si="2"/>
        <v>2.8301886792452833</v>
      </c>
      <c r="E17" s="310">
        <v>10462</v>
      </c>
      <c r="F17" s="343">
        <v>210</v>
      </c>
      <c r="G17" s="344">
        <f>F17/E17*100</f>
        <v>2.007264385394762</v>
      </c>
      <c r="H17" s="306">
        <v>1198</v>
      </c>
      <c r="I17" s="307">
        <v>120</v>
      </c>
      <c r="J17" s="344">
        <f>I17/H17*100</f>
        <v>10.01669449081803</v>
      </c>
      <c r="K17" s="346"/>
      <c r="L17" s="342"/>
      <c r="M17" s="340"/>
      <c r="N17" s="311">
        <v>1300</v>
      </c>
      <c r="O17" s="312"/>
      <c r="P17" s="341"/>
    </row>
    <row r="18" spans="1:16" ht="16.5" customHeight="1">
      <c r="A18" s="303" t="s">
        <v>9</v>
      </c>
      <c r="B18" s="337">
        <f t="shared" si="0"/>
        <v>5266</v>
      </c>
      <c r="C18" s="337">
        <f t="shared" si="1"/>
        <v>30</v>
      </c>
      <c r="D18" s="338">
        <f t="shared" si="2"/>
        <v>0.569692366122294</v>
      </c>
      <c r="E18" s="310">
        <v>5016</v>
      </c>
      <c r="F18" s="343"/>
      <c r="G18" s="344"/>
      <c r="H18" s="306">
        <v>220</v>
      </c>
      <c r="I18" s="307"/>
      <c r="J18" s="344"/>
      <c r="K18" s="346">
        <v>30</v>
      </c>
      <c r="L18" s="362">
        <v>30</v>
      </c>
      <c r="M18" s="344">
        <f>L18/K18*100</f>
        <v>100</v>
      </c>
      <c r="N18" s="311"/>
      <c r="O18" s="312"/>
      <c r="P18" s="341"/>
    </row>
    <row r="19" spans="1:16" ht="18.75" customHeight="1">
      <c r="A19" s="303" t="s">
        <v>10</v>
      </c>
      <c r="B19" s="337">
        <f t="shared" si="0"/>
        <v>7430</v>
      </c>
      <c r="C19" s="337">
        <f t="shared" si="1"/>
        <v>580</v>
      </c>
      <c r="D19" s="338">
        <f t="shared" si="2"/>
        <v>7.806191117092867</v>
      </c>
      <c r="E19" s="310">
        <v>5010</v>
      </c>
      <c r="F19" s="343">
        <v>80</v>
      </c>
      <c r="G19" s="344">
        <f>F19/E19*100</f>
        <v>1.5968063872255487</v>
      </c>
      <c r="H19" s="306">
        <v>2420</v>
      </c>
      <c r="I19" s="307">
        <v>500</v>
      </c>
      <c r="J19" s="344">
        <f>I19/H19*100</f>
        <v>20.66115702479339</v>
      </c>
      <c r="K19" s="346"/>
      <c r="L19" s="342"/>
      <c r="M19" s="344"/>
      <c r="N19" s="311">
        <v>800</v>
      </c>
      <c r="O19" s="312">
        <v>40</v>
      </c>
      <c r="P19" s="344">
        <f>O19/N19*100</f>
        <v>5</v>
      </c>
    </row>
    <row r="20" spans="1:16" ht="16.5" customHeight="1">
      <c r="A20" s="303" t="s">
        <v>143</v>
      </c>
      <c r="B20" s="337">
        <f t="shared" si="0"/>
        <v>15313</v>
      </c>
      <c r="C20" s="337">
        <f t="shared" si="1"/>
        <v>200</v>
      </c>
      <c r="D20" s="338">
        <f t="shared" si="2"/>
        <v>1.30607980147587</v>
      </c>
      <c r="E20" s="310">
        <v>13453</v>
      </c>
      <c r="F20" s="343"/>
      <c r="G20" s="344"/>
      <c r="H20" s="306">
        <v>1860</v>
      </c>
      <c r="I20" s="307">
        <v>200</v>
      </c>
      <c r="J20" s="344">
        <f>I20/H20*100</f>
        <v>10.75268817204301</v>
      </c>
      <c r="K20" s="346"/>
      <c r="L20" s="342"/>
      <c r="M20" s="344"/>
      <c r="N20" s="311"/>
      <c r="O20" s="312"/>
      <c r="P20" s="341"/>
    </row>
    <row r="21" spans="1:16" ht="18" customHeight="1">
      <c r="A21" s="303" t="s">
        <v>144</v>
      </c>
      <c r="B21" s="337">
        <f t="shared" si="0"/>
        <v>13880</v>
      </c>
      <c r="C21" s="337">
        <f t="shared" si="1"/>
        <v>939</v>
      </c>
      <c r="D21" s="338">
        <f t="shared" si="2"/>
        <v>6.7651296829971175</v>
      </c>
      <c r="E21" s="310">
        <v>13880</v>
      </c>
      <c r="F21" s="343">
        <v>939</v>
      </c>
      <c r="G21" s="344">
        <f>F21/E21*100</f>
        <v>6.7651296829971175</v>
      </c>
      <c r="H21" s="306"/>
      <c r="I21" s="307"/>
      <c r="J21" s="344"/>
      <c r="K21" s="346"/>
      <c r="L21" s="342"/>
      <c r="M21" s="344"/>
      <c r="N21" s="311"/>
      <c r="O21" s="312"/>
      <c r="P21" s="341"/>
    </row>
    <row r="22" spans="1:16" ht="20.25" customHeight="1">
      <c r="A22" s="303" t="s">
        <v>11</v>
      </c>
      <c r="B22" s="337">
        <f t="shared" si="0"/>
        <v>8500</v>
      </c>
      <c r="C22" s="337"/>
      <c r="D22" s="338"/>
      <c r="E22" s="310">
        <v>7650</v>
      </c>
      <c r="F22" s="343"/>
      <c r="G22" s="344"/>
      <c r="H22" s="306">
        <v>850</v>
      </c>
      <c r="I22" s="307"/>
      <c r="J22" s="344"/>
      <c r="K22" s="346"/>
      <c r="L22" s="342"/>
      <c r="M22" s="344"/>
      <c r="N22" s="90"/>
      <c r="O22" s="307"/>
      <c r="P22" s="341"/>
    </row>
    <row r="23" spans="1:16" ht="19.5" customHeight="1">
      <c r="A23" s="303" t="s">
        <v>12</v>
      </c>
      <c r="B23" s="337">
        <f t="shared" si="0"/>
        <v>15500</v>
      </c>
      <c r="C23" s="337">
        <f t="shared" si="1"/>
        <v>170</v>
      </c>
      <c r="D23" s="338">
        <f t="shared" si="2"/>
        <v>1.096774193548387</v>
      </c>
      <c r="E23" s="310">
        <v>14750</v>
      </c>
      <c r="F23" s="343"/>
      <c r="G23" s="344"/>
      <c r="H23" s="306">
        <v>750</v>
      </c>
      <c r="I23" s="307">
        <v>170</v>
      </c>
      <c r="J23" s="344">
        <f>I23/H23*100</f>
        <v>22.666666666666664</v>
      </c>
      <c r="K23" s="346"/>
      <c r="L23" s="342"/>
      <c r="M23" s="344"/>
      <c r="N23" s="90"/>
      <c r="O23" s="307"/>
      <c r="P23" s="341"/>
    </row>
    <row r="24" spans="1:16" ht="18" customHeight="1">
      <c r="A24" s="303" t="s">
        <v>145</v>
      </c>
      <c r="B24" s="337">
        <f t="shared" si="0"/>
        <v>16446</v>
      </c>
      <c r="C24" s="337"/>
      <c r="D24" s="338"/>
      <c r="E24" s="310">
        <v>16046</v>
      </c>
      <c r="F24" s="343"/>
      <c r="G24" s="344"/>
      <c r="H24" s="306">
        <v>400</v>
      </c>
      <c r="I24" s="307"/>
      <c r="J24" s="344"/>
      <c r="K24" s="346"/>
      <c r="L24" s="342"/>
      <c r="M24" s="344"/>
      <c r="N24" s="90"/>
      <c r="O24" s="307"/>
      <c r="P24" s="341"/>
    </row>
    <row r="25" spans="1:16" ht="17.25" customHeight="1" thickBot="1">
      <c r="A25" s="303" t="s">
        <v>13</v>
      </c>
      <c r="B25" s="337">
        <f t="shared" si="0"/>
        <v>23265</v>
      </c>
      <c r="C25" s="337">
        <f t="shared" si="1"/>
        <v>370</v>
      </c>
      <c r="D25" s="338">
        <f t="shared" si="2"/>
        <v>1.5903718031377605</v>
      </c>
      <c r="E25" s="310">
        <v>21345</v>
      </c>
      <c r="F25" s="343"/>
      <c r="G25" s="344"/>
      <c r="H25" s="306">
        <v>1520</v>
      </c>
      <c r="I25" s="307">
        <v>370</v>
      </c>
      <c r="J25" s="344">
        <f>I25/H25*100</f>
        <v>24.342105263157894</v>
      </c>
      <c r="K25" s="346">
        <v>400</v>
      </c>
      <c r="L25" s="342"/>
      <c r="M25" s="344"/>
      <c r="N25" s="90">
        <v>300</v>
      </c>
      <c r="O25" s="307"/>
      <c r="P25" s="341"/>
    </row>
    <row r="26" spans="1:16" ht="21" customHeight="1" thickBot="1">
      <c r="A26" s="313" t="s">
        <v>120</v>
      </c>
      <c r="B26" s="328">
        <f>SUM(E26,H26,K26)</f>
        <v>257926</v>
      </c>
      <c r="C26" s="329">
        <f>SUM(C6:C25)</f>
        <v>5954</v>
      </c>
      <c r="D26" s="378">
        <f t="shared" si="2"/>
        <v>2.3084140412366336</v>
      </c>
      <c r="E26" s="330">
        <f>SUM(E5:E25)</f>
        <v>230232</v>
      </c>
      <c r="F26" s="331">
        <f>SUM(F6:F25)</f>
        <v>1329</v>
      </c>
      <c r="G26" s="347">
        <f>F26/E26*100</f>
        <v>0.5772438236213906</v>
      </c>
      <c r="H26" s="332">
        <f>SUM(H5:H25)</f>
        <v>27214</v>
      </c>
      <c r="I26" s="331">
        <f>SUM(I6:I25)</f>
        <v>4595</v>
      </c>
      <c r="J26" s="347">
        <f>I26/H26*100</f>
        <v>16.88469170280003</v>
      </c>
      <c r="K26" s="330">
        <f>SUM(K5:K25)</f>
        <v>480</v>
      </c>
      <c r="L26" s="331">
        <f>SUM(L5:L25)</f>
        <v>30</v>
      </c>
      <c r="M26" s="347">
        <f>L26/K26*100</f>
        <v>6.25</v>
      </c>
      <c r="N26" s="334">
        <f>SUM(N5:N25)</f>
        <v>7756</v>
      </c>
      <c r="O26" s="331"/>
      <c r="P26" s="333"/>
    </row>
    <row r="27" spans="1:16" ht="20.25" customHeight="1" thickBot="1">
      <c r="A27" s="314" t="s">
        <v>15</v>
      </c>
      <c r="B27" s="348">
        <v>272168</v>
      </c>
      <c r="C27" s="349">
        <v>5744</v>
      </c>
      <c r="D27" s="335">
        <v>2.1104611857382207</v>
      </c>
      <c r="E27" s="350">
        <v>239774</v>
      </c>
      <c r="F27" s="351">
        <v>1273</v>
      </c>
      <c r="G27" s="344">
        <v>0.530916613144044</v>
      </c>
      <c r="H27" s="350">
        <v>32226</v>
      </c>
      <c r="I27" s="351">
        <v>4471</v>
      </c>
      <c r="J27" s="352">
        <v>13.87389064730342</v>
      </c>
      <c r="K27" s="353">
        <v>168</v>
      </c>
      <c r="L27" s="354">
        <v>210</v>
      </c>
      <c r="M27" s="355">
        <v>125</v>
      </c>
      <c r="N27" s="356">
        <v>9624</v>
      </c>
      <c r="O27" s="351">
        <v>1319</v>
      </c>
      <c r="P27" s="352">
        <v>13.705320033250207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6" sqref="T6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72"/>
      <c r="B1" s="436" t="s">
        <v>99</v>
      </c>
      <c r="C1" s="437"/>
      <c r="D1" s="437"/>
      <c r="E1" s="437"/>
      <c r="F1" s="437"/>
      <c r="G1" s="437"/>
      <c r="H1" s="437"/>
      <c r="I1" s="437"/>
      <c r="J1" s="437"/>
      <c r="K1" s="73">
        <v>42601</v>
      </c>
      <c r="L1" s="74"/>
      <c r="M1" s="74"/>
      <c r="N1" s="74"/>
      <c r="O1" s="439"/>
      <c r="P1" s="440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3.25" customHeight="1" thickBot="1">
      <c r="A2" s="76"/>
      <c r="B2" s="438"/>
      <c r="C2" s="438"/>
      <c r="D2" s="438"/>
      <c r="E2" s="438"/>
      <c r="F2" s="438"/>
      <c r="G2" s="438"/>
      <c r="H2" s="438"/>
      <c r="I2" s="438"/>
      <c r="J2" s="438"/>
      <c r="K2" s="77" t="s">
        <v>100</v>
      </c>
      <c r="L2" s="76"/>
      <c r="M2" s="76"/>
      <c r="N2" s="76"/>
      <c r="O2" s="78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8" customHeight="1">
      <c r="A3" s="428" t="s">
        <v>17</v>
      </c>
      <c r="B3" s="430" t="s">
        <v>101</v>
      </c>
      <c r="C3" s="431"/>
      <c r="D3" s="431"/>
      <c r="E3" s="431"/>
      <c r="F3" s="432"/>
      <c r="G3" s="433" t="s">
        <v>102</v>
      </c>
      <c r="H3" s="434"/>
      <c r="I3" s="434"/>
      <c r="J3" s="434"/>
      <c r="K3" s="435"/>
      <c r="L3" s="433" t="s">
        <v>103</v>
      </c>
      <c r="M3" s="434"/>
      <c r="N3" s="434"/>
      <c r="O3" s="434"/>
      <c r="P3" s="435"/>
      <c r="Q3" s="433" t="s">
        <v>104</v>
      </c>
      <c r="R3" s="434"/>
      <c r="S3" s="434"/>
      <c r="T3" s="434"/>
      <c r="U3" s="435"/>
      <c r="V3" s="433" t="s">
        <v>105</v>
      </c>
      <c r="W3" s="434"/>
      <c r="X3" s="434"/>
      <c r="Y3" s="434"/>
      <c r="Z3" s="435"/>
    </row>
    <row r="4" spans="1:26" ht="36" customHeight="1">
      <c r="A4" s="429"/>
      <c r="B4" s="79" t="s">
        <v>106</v>
      </c>
      <c r="C4" s="80" t="s">
        <v>107</v>
      </c>
      <c r="D4" s="80" t="s">
        <v>108</v>
      </c>
      <c r="E4" s="81" t="s">
        <v>109</v>
      </c>
      <c r="F4" s="82" t="s">
        <v>14</v>
      </c>
      <c r="G4" s="79" t="s">
        <v>106</v>
      </c>
      <c r="H4" s="81" t="s">
        <v>107</v>
      </c>
      <c r="I4" s="80" t="s">
        <v>108</v>
      </c>
      <c r="J4" s="81" t="s">
        <v>109</v>
      </c>
      <c r="K4" s="82" t="s">
        <v>14</v>
      </c>
      <c r="L4" s="79" t="s">
        <v>110</v>
      </c>
      <c r="M4" s="81" t="s">
        <v>107</v>
      </c>
      <c r="N4" s="80" t="s">
        <v>108</v>
      </c>
      <c r="O4" s="81" t="s">
        <v>109</v>
      </c>
      <c r="P4" s="82" t="s">
        <v>14</v>
      </c>
      <c r="Q4" s="79" t="s">
        <v>110</v>
      </c>
      <c r="R4" s="81" t="s">
        <v>107</v>
      </c>
      <c r="S4" s="80" t="s">
        <v>108</v>
      </c>
      <c r="T4" s="80" t="s">
        <v>109</v>
      </c>
      <c r="U4" s="82" t="s">
        <v>14</v>
      </c>
      <c r="V4" s="79" t="s">
        <v>110</v>
      </c>
      <c r="W4" s="81" t="s">
        <v>107</v>
      </c>
      <c r="X4" s="80" t="s">
        <v>108</v>
      </c>
      <c r="Y4" s="80" t="s">
        <v>109</v>
      </c>
      <c r="Z4" s="82" t="s">
        <v>14</v>
      </c>
    </row>
    <row r="5" spans="1:26" ht="21" customHeight="1">
      <c r="A5" s="83" t="s">
        <v>0</v>
      </c>
      <c r="B5" s="84">
        <v>137</v>
      </c>
      <c r="C5" s="85"/>
      <c r="D5" s="85">
        <v>286</v>
      </c>
      <c r="E5" s="85">
        <f aca="true" t="shared" si="0" ref="E5:E25">C5+D5</f>
        <v>286</v>
      </c>
      <c r="F5" s="86">
        <f aca="true" t="shared" si="1" ref="F5:F25">(E5*100)/B5</f>
        <v>208.75912408759123</v>
      </c>
      <c r="G5" s="87"/>
      <c r="H5" s="85"/>
      <c r="I5" s="88"/>
      <c r="J5" s="85"/>
      <c r="K5" s="86"/>
      <c r="L5" s="87"/>
      <c r="M5" s="85"/>
      <c r="N5" s="88"/>
      <c r="O5" s="85"/>
      <c r="P5" s="89"/>
      <c r="Q5" s="84"/>
      <c r="R5" s="85"/>
      <c r="S5" s="88"/>
      <c r="T5" s="85"/>
      <c r="U5" s="89"/>
      <c r="V5" s="90"/>
      <c r="W5" s="85"/>
      <c r="X5" s="88"/>
      <c r="Y5" s="85"/>
      <c r="Z5" s="89"/>
    </row>
    <row r="6" spans="1:26" ht="20.25" customHeight="1">
      <c r="A6" s="83" t="s">
        <v>18</v>
      </c>
      <c r="B6" s="84">
        <v>3000</v>
      </c>
      <c r="C6" s="85"/>
      <c r="D6" s="88">
        <v>3820</v>
      </c>
      <c r="E6" s="85">
        <f t="shared" si="0"/>
        <v>3820</v>
      </c>
      <c r="F6" s="86">
        <f t="shared" si="1"/>
        <v>127.33333333333333</v>
      </c>
      <c r="G6" s="87">
        <v>3500</v>
      </c>
      <c r="H6" s="85"/>
      <c r="I6" s="88">
        <v>1910</v>
      </c>
      <c r="J6" s="85">
        <f>H6+I6</f>
        <v>1910</v>
      </c>
      <c r="K6" s="86">
        <f aca="true" t="shared" si="2" ref="K6:K22">(J6*100)/G6</f>
        <v>54.57142857142857</v>
      </c>
      <c r="L6" s="87">
        <v>2000</v>
      </c>
      <c r="M6" s="85"/>
      <c r="N6" s="88">
        <v>1455</v>
      </c>
      <c r="O6" s="85">
        <f>SUM(M6:N6)</f>
        <v>1455</v>
      </c>
      <c r="P6" s="89">
        <f>(O6*100)/L6</f>
        <v>72.75</v>
      </c>
      <c r="Q6" s="84">
        <v>5000</v>
      </c>
      <c r="R6" s="85"/>
      <c r="S6" s="88">
        <v>3308</v>
      </c>
      <c r="T6" s="85">
        <f aca="true" t="shared" si="3" ref="T6:T23">SUM(R6:S6)</f>
        <v>3308</v>
      </c>
      <c r="U6" s="89">
        <f aca="true" t="shared" si="4" ref="U6:U26">(T6*100)/Q6</f>
        <v>66.16</v>
      </c>
      <c r="V6" s="90">
        <v>11000</v>
      </c>
      <c r="W6" s="85"/>
      <c r="X6" s="88"/>
      <c r="Y6" s="85"/>
      <c r="Z6" s="89"/>
    </row>
    <row r="7" spans="1:26" ht="20.25" customHeight="1">
      <c r="A7" s="91" t="s">
        <v>19</v>
      </c>
      <c r="B7" s="84">
        <v>3100</v>
      </c>
      <c r="C7" s="85">
        <v>112</v>
      </c>
      <c r="D7" s="88">
        <v>3508</v>
      </c>
      <c r="E7" s="85">
        <f t="shared" si="0"/>
        <v>3620</v>
      </c>
      <c r="F7" s="86">
        <f t="shared" si="1"/>
        <v>116.7741935483871</v>
      </c>
      <c r="G7" s="87">
        <v>11000</v>
      </c>
      <c r="H7" s="85">
        <v>7741</v>
      </c>
      <c r="I7" s="88">
        <v>16564</v>
      </c>
      <c r="J7" s="85">
        <f>H7+I7</f>
        <v>24305</v>
      </c>
      <c r="K7" s="86">
        <f t="shared" si="2"/>
        <v>220.95454545454547</v>
      </c>
      <c r="L7" s="87">
        <v>6000</v>
      </c>
      <c r="M7" s="85">
        <v>1050</v>
      </c>
      <c r="N7" s="88">
        <v>3500</v>
      </c>
      <c r="O7" s="85">
        <f>SUM(M7:N7)</f>
        <v>4550</v>
      </c>
      <c r="P7" s="89">
        <f>(O7*100)/L7</f>
        <v>75.83333333333333</v>
      </c>
      <c r="Q7" s="84">
        <v>8900</v>
      </c>
      <c r="R7" s="85">
        <v>4340</v>
      </c>
      <c r="S7" s="88"/>
      <c r="T7" s="85">
        <f t="shared" si="3"/>
        <v>4340</v>
      </c>
      <c r="U7" s="89">
        <f t="shared" si="4"/>
        <v>48.764044943820224</v>
      </c>
      <c r="V7" s="90">
        <v>2700</v>
      </c>
      <c r="W7" s="85">
        <v>339</v>
      </c>
      <c r="X7" s="88"/>
      <c r="Y7" s="85">
        <f>SUM(W7:X7)</f>
        <v>339</v>
      </c>
      <c r="Z7" s="89">
        <f>(Y7*100)/V7</f>
        <v>12.555555555555555</v>
      </c>
    </row>
    <row r="8" spans="1:26" ht="19.5" customHeight="1">
      <c r="A8" s="83" t="s">
        <v>1</v>
      </c>
      <c r="B8" s="84">
        <v>700</v>
      </c>
      <c r="C8" s="85"/>
      <c r="D8" s="88">
        <v>2200</v>
      </c>
      <c r="E8" s="85">
        <f t="shared" si="0"/>
        <v>2200</v>
      </c>
      <c r="F8" s="86">
        <f t="shared" si="1"/>
        <v>314.2857142857143</v>
      </c>
      <c r="G8" s="87">
        <v>650</v>
      </c>
      <c r="H8" s="85"/>
      <c r="I8" s="88">
        <v>650</v>
      </c>
      <c r="J8" s="85">
        <f>H8+I8</f>
        <v>650</v>
      </c>
      <c r="K8" s="86">
        <f t="shared" si="2"/>
        <v>100</v>
      </c>
      <c r="L8" s="87">
        <v>150</v>
      </c>
      <c r="M8" s="85"/>
      <c r="N8" s="88">
        <v>80</v>
      </c>
      <c r="O8" s="85">
        <f>SUM(M8:N8)</f>
        <v>80</v>
      </c>
      <c r="P8" s="89">
        <f>(O8*100)/L8</f>
        <v>53.333333333333336</v>
      </c>
      <c r="Q8" s="84"/>
      <c r="R8" s="85"/>
      <c r="S8" s="88"/>
      <c r="T8" s="85"/>
      <c r="U8" s="89"/>
      <c r="V8" s="90">
        <v>480</v>
      </c>
      <c r="W8" s="85"/>
      <c r="X8" s="88"/>
      <c r="Y8" s="85"/>
      <c r="Z8" s="89"/>
    </row>
    <row r="9" spans="1:26" ht="19.5" customHeight="1">
      <c r="A9" s="83" t="s">
        <v>2</v>
      </c>
      <c r="B9" s="84">
        <v>3500</v>
      </c>
      <c r="C9" s="85"/>
      <c r="D9" s="88">
        <v>6945</v>
      </c>
      <c r="E9" s="85">
        <f t="shared" si="0"/>
        <v>6945</v>
      </c>
      <c r="F9" s="86">
        <f t="shared" si="1"/>
        <v>198.42857142857142</v>
      </c>
      <c r="G9" s="87">
        <v>2500</v>
      </c>
      <c r="H9" s="85"/>
      <c r="I9" s="88">
        <v>3000</v>
      </c>
      <c r="J9" s="85">
        <f aca="true" t="shared" si="5" ref="J9:J25">I9+H9</f>
        <v>3000</v>
      </c>
      <c r="K9" s="86">
        <f t="shared" si="2"/>
        <v>120</v>
      </c>
      <c r="L9" s="87">
        <v>1400</v>
      </c>
      <c r="M9" s="85"/>
      <c r="N9" s="88"/>
      <c r="O9" s="85"/>
      <c r="P9" s="89"/>
      <c r="Q9" s="84"/>
      <c r="R9" s="85"/>
      <c r="S9" s="88"/>
      <c r="T9" s="85"/>
      <c r="U9" s="89"/>
      <c r="V9" s="90">
        <v>1500</v>
      </c>
      <c r="W9" s="85"/>
      <c r="X9" s="88"/>
      <c r="Y9" s="85"/>
      <c r="Z9" s="89"/>
    </row>
    <row r="10" spans="1:26" ht="18.75" customHeight="1">
      <c r="A10" s="83" t="s">
        <v>16</v>
      </c>
      <c r="B10" s="84">
        <v>1081</v>
      </c>
      <c r="C10" s="85"/>
      <c r="D10" s="88">
        <v>1225</v>
      </c>
      <c r="E10" s="85">
        <f t="shared" si="0"/>
        <v>1225</v>
      </c>
      <c r="F10" s="86">
        <f t="shared" si="1"/>
        <v>113.32099907493063</v>
      </c>
      <c r="G10" s="87">
        <v>2029</v>
      </c>
      <c r="H10" s="85"/>
      <c r="I10" s="88">
        <v>7000</v>
      </c>
      <c r="J10" s="85">
        <f t="shared" si="5"/>
        <v>7000</v>
      </c>
      <c r="K10" s="86">
        <f t="shared" si="2"/>
        <v>344.99753573188764</v>
      </c>
      <c r="L10" s="87">
        <v>1240</v>
      </c>
      <c r="M10" s="85">
        <v>709</v>
      </c>
      <c r="N10" s="88">
        <v>1620</v>
      </c>
      <c r="O10" s="85">
        <f>SUM(M10:N10)</f>
        <v>2329</v>
      </c>
      <c r="P10" s="89">
        <f>(O10*100)/L10</f>
        <v>187.82258064516128</v>
      </c>
      <c r="Q10" s="84">
        <v>3975</v>
      </c>
      <c r="R10" s="85"/>
      <c r="S10" s="88"/>
      <c r="T10" s="85"/>
      <c r="U10" s="89"/>
      <c r="V10" s="90">
        <v>1859</v>
      </c>
      <c r="W10" s="85">
        <v>350</v>
      </c>
      <c r="X10" s="88">
        <v>1650</v>
      </c>
      <c r="Y10" s="85">
        <f>SUM(W10:X10)</f>
        <v>2000</v>
      </c>
      <c r="Z10" s="89">
        <f>(Y10*100)/V10</f>
        <v>107.58472296933836</v>
      </c>
    </row>
    <row r="11" spans="1:26" ht="18.75" customHeight="1">
      <c r="A11" s="83" t="s">
        <v>3</v>
      </c>
      <c r="B11" s="84">
        <v>2859</v>
      </c>
      <c r="C11" s="85">
        <v>992</v>
      </c>
      <c r="D11" s="88">
        <v>3177</v>
      </c>
      <c r="E11" s="85">
        <f t="shared" si="0"/>
        <v>4169</v>
      </c>
      <c r="F11" s="86">
        <f t="shared" si="1"/>
        <v>145.82021685904164</v>
      </c>
      <c r="G11" s="87">
        <v>9134</v>
      </c>
      <c r="H11" s="85">
        <v>4434</v>
      </c>
      <c r="I11" s="88">
        <v>5925</v>
      </c>
      <c r="J11" s="85">
        <f t="shared" si="5"/>
        <v>10359</v>
      </c>
      <c r="K11" s="86">
        <f t="shared" si="2"/>
        <v>113.41142982264068</v>
      </c>
      <c r="L11" s="87">
        <v>2000</v>
      </c>
      <c r="M11" s="85">
        <v>1000</v>
      </c>
      <c r="N11" s="88"/>
      <c r="O11" s="85">
        <f>SUM(M11:N11)</f>
        <v>1000</v>
      </c>
      <c r="P11" s="89">
        <f>(O11*100)/L11</f>
        <v>50</v>
      </c>
      <c r="Q11" s="84">
        <v>10904</v>
      </c>
      <c r="R11" s="85">
        <v>8670</v>
      </c>
      <c r="S11" s="88"/>
      <c r="T11" s="85">
        <f t="shared" si="3"/>
        <v>8670</v>
      </c>
      <c r="U11" s="89">
        <f t="shared" si="4"/>
        <v>79.51210564930301</v>
      </c>
      <c r="V11" s="90">
        <v>2215</v>
      </c>
      <c r="W11" s="85"/>
      <c r="X11" s="88"/>
      <c r="Y11" s="85"/>
      <c r="Z11" s="89"/>
    </row>
    <row r="12" spans="1:26" ht="18.75" customHeight="1">
      <c r="A12" s="83" t="s">
        <v>4</v>
      </c>
      <c r="B12" s="84">
        <v>4000</v>
      </c>
      <c r="C12" s="85">
        <v>1242</v>
      </c>
      <c r="D12" s="88">
        <v>3587</v>
      </c>
      <c r="E12" s="85">
        <f t="shared" si="0"/>
        <v>4829</v>
      </c>
      <c r="F12" s="86">
        <f t="shared" si="1"/>
        <v>120.725</v>
      </c>
      <c r="G12" s="87">
        <v>5000</v>
      </c>
      <c r="H12" s="85"/>
      <c r="I12" s="88">
        <v>5940</v>
      </c>
      <c r="J12" s="85">
        <f t="shared" si="5"/>
        <v>5940</v>
      </c>
      <c r="K12" s="86">
        <f t="shared" si="2"/>
        <v>118.8</v>
      </c>
      <c r="L12" s="87">
        <v>4200</v>
      </c>
      <c r="M12" s="85"/>
      <c r="N12" s="88">
        <v>3880</v>
      </c>
      <c r="O12" s="85">
        <f>SUM(M12:N12)</f>
        <v>3880</v>
      </c>
      <c r="P12" s="89">
        <f>(O12*100)/L12</f>
        <v>92.38095238095238</v>
      </c>
      <c r="Q12" s="84">
        <v>40000</v>
      </c>
      <c r="R12" s="85">
        <v>25000</v>
      </c>
      <c r="S12" s="88">
        <v>1760</v>
      </c>
      <c r="T12" s="85">
        <f t="shared" si="3"/>
        <v>26760</v>
      </c>
      <c r="U12" s="89">
        <f t="shared" si="4"/>
        <v>66.9</v>
      </c>
      <c r="V12" s="90">
        <v>25000</v>
      </c>
      <c r="W12" s="85"/>
      <c r="X12" s="88"/>
      <c r="Y12" s="85"/>
      <c r="Z12" s="89"/>
    </row>
    <row r="13" spans="1:26" ht="19.5" customHeight="1">
      <c r="A13" s="83" t="s">
        <v>5</v>
      </c>
      <c r="B13" s="84">
        <v>1608</v>
      </c>
      <c r="C13" s="85"/>
      <c r="D13" s="88">
        <v>2208</v>
      </c>
      <c r="E13" s="85">
        <f t="shared" si="0"/>
        <v>2208</v>
      </c>
      <c r="F13" s="86">
        <f t="shared" si="1"/>
        <v>137.3134328358209</v>
      </c>
      <c r="G13" s="87">
        <v>1928</v>
      </c>
      <c r="H13" s="85"/>
      <c r="I13" s="88"/>
      <c r="J13" s="85"/>
      <c r="K13" s="86"/>
      <c r="L13" s="87">
        <v>1543</v>
      </c>
      <c r="M13" s="85"/>
      <c r="N13" s="88">
        <v>1000</v>
      </c>
      <c r="O13" s="85">
        <f>SUM(M13:N13)</f>
        <v>1000</v>
      </c>
      <c r="P13" s="89">
        <f>(O13*100)/L13</f>
        <v>64.80881399870383</v>
      </c>
      <c r="Q13" s="84">
        <v>7330</v>
      </c>
      <c r="R13" s="85"/>
      <c r="S13" s="88"/>
      <c r="T13" s="85"/>
      <c r="U13" s="89"/>
      <c r="V13" s="90">
        <v>2199</v>
      </c>
      <c r="W13" s="85"/>
      <c r="X13" s="88"/>
      <c r="Y13" s="85"/>
      <c r="Z13" s="89"/>
    </row>
    <row r="14" spans="1:26" ht="19.5" customHeight="1">
      <c r="A14" s="83" t="s">
        <v>6</v>
      </c>
      <c r="B14" s="84">
        <v>1500</v>
      </c>
      <c r="C14" s="85"/>
      <c r="D14" s="88">
        <v>1570</v>
      </c>
      <c r="E14" s="85">
        <f t="shared" si="0"/>
        <v>1570</v>
      </c>
      <c r="F14" s="86">
        <f t="shared" si="1"/>
        <v>104.66666666666667</v>
      </c>
      <c r="G14" s="87">
        <v>1700</v>
      </c>
      <c r="H14" s="85"/>
      <c r="I14" s="88"/>
      <c r="J14" s="85"/>
      <c r="K14" s="86"/>
      <c r="L14" s="87">
        <v>900</v>
      </c>
      <c r="M14" s="85"/>
      <c r="N14" s="88"/>
      <c r="O14" s="85"/>
      <c r="P14" s="89"/>
      <c r="Q14" s="84">
        <v>4800</v>
      </c>
      <c r="R14" s="85">
        <v>2000</v>
      </c>
      <c r="S14" s="88">
        <v>1552</v>
      </c>
      <c r="T14" s="85">
        <f t="shared" si="3"/>
        <v>3552</v>
      </c>
      <c r="U14" s="89">
        <f t="shared" si="4"/>
        <v>74</v>
      </c>
      <c r="V14" s="90">
        <v>13200</v>
      </c>
      <c r="W14" s="85">
        <v>500</v>
      </c>
      <c r="X14" s="88"/>
      <c r="Y14" s="85">
        <f>SUM(W14:X14)</f>
        <v>500</v>
      </c>
      <c r="Z14" s="89">
        <f>(Y14*100)/V14</f>
        <v>3.787878787878788</v>
      </c>
    </row>
    <row r="15" spans="1:26" ht="20.25" customHeight="1">
      <c r="A15" s="91" t="s">
        <v>7</v>
      </c>
      <c r="B15" s="84">
        <v>2134</v>
      </c>
      <c r="C15" s="85"/>
      <c r="D15" s="88">
        <v>2445</v>
      </c>
      <c r="E15" s="85">
        <f t="shared" si="0"/>
        <v>2445</v>
      </c>
      <c r="F15" s="86">
        <f t="shared" si="1"/>
        <v>114.57357075913777</v>
      </c>
      <c r="G15" s="87">
        <v>2580</v>
      </c>
      <c r="H15" s="85"/>
      <c r="I15" s="88">
        <v>7600</v>
      </c>
      <c r="J15" s="85">
        <f t="shared" si="5"/>
        <v>7600</v>
      </c>
      <c r="K15" s="86">
        <f t="shared" si="2"/>
        <v>294.5736434108527</v>
      </c>
      <c r="L15" s="87">
        <v>2300</v>
      </c>
      <c r="M15" s="85"/>
      <c r="N15" s="88">
        <v>2500</v>
      </c>
      <c r="O15" s="85">
        <f>SUM(M15:N15)</f>
        <v>2500</v>
      </c>
      <c r="P15" s="89">
        <f>(O15*100)/L15</f>
        <v>108.69565217391305</v>
      </c>
      <c r="Q15" s="84">
        <v>6130</v>
      </c>
      <c r="R15" s="85"/>
      <c r="S15" s="88"/>
      <c r="T15" s="85"/>
      <c r="U15" s="89"/>
      <c r="V15" s="90">
        <v>2030</v>
      </c>
      <c r="W15" s="85"/>
      <c r="X15" s="88"/>
      <c r="Y15" s="85"/>
      <c r="Z15" s="89"/>
    </row>
    <row r="16" spans="1:26" ht="18.75" customHeight="1">
      <c r="A16" s="83" t="s">
        <v>8</v>
      </c>
      <c r="B16" s="84">
        <v>837</v>
      </c>
      <c r="C16" s="85"/>
      <c r="D16" s="88">
        <v>930</v>
      </c>
      <c r="E16" s="85">
        <f t="shared" si="0"/>
        <v>930</v>
      </c>
      <c r="F16" s="86">
        <f t="shared" si="1"/>
        <v>111.11111111111111</v>
      </c>
      <c r="G16" s="87">
        <v>712</v>
      </c>
      <c r="H16" s="85"/>
      <c r="I16" s="88">
        <v>730</v>
      </c>
      <c r="J16" s="85">
        <f t="shared" si="5"/>
        <v>730</v>
      </c>
      <c r="K16" s="86">
        <f t="shared" si="2"/>
        <v>102.52808988764045</v>
      </c>
      <c r="L16" s="87">
        <v>413</v>
      </c>
      <c r="M16" s="85"/>
      <c r="N16" s="88">
        <v>450</v>
      </c>
      <c r="O16" s="85">
        <f>SUM(M16:N16)</f>
        <v>450</v>
      </c>
      <c r="P16" s="89">
        <f>(O16*100)/L16</f>
        <v>108.95883777239709</v>
      </c>
      <c r="Q16" s="84">
        <v>2067</v>
      </c>
      <c r="R16" s="85"/>
      <c r="S16" s="88"/>
      <c r="T16" s="85"/>
      <c r="U16" s="89"/>
      <c r="V16" s="90">
        <v>775</v>
      </c>
      <c r="W16" s="85"/>
      <c r="X16" s="88">
        <v>800</v>
      </c>
      <c r="Y16" s="85">
        <f>SUM(W16:X16)</f>
        <v>800</v>
      </c>
      <c r="Z16" s="89">
        <f>(Y16*100)/V16</f>
        <v>103.2258064516129</v>
      </c>
    </row>
    <row r="17" spans="1:26" ht="17.25" customHeight="1">
      <c r="A17" s="83" t="s">
        <v>20</v>
      </c>
      <c r="B17" s="84">
        <v>2500</v>
      </c>
      <c r="C17" s="85"/>
      <c r="D17" s="88">
        <v>3126</v>
      </c>
      <c r="E17" s="85">
        <f t="shared" si="0"/>
        <v>3126</v>
      </c>
      <c r="F17" s="86">
        <f t="shared" si="1"/>
        <v>125.04</v>
      </c>
      <c r="G17" s="87">
        <v>2000</v>
      </c>
      <c r="H17" s="85"/>
      <c r="I17" s="88">
        <v>5556</v>
      </c>
      <c r="J17" s="85">
        <f t="shared" si="5"/>
        <v>5556</v>
      </c>
      <c r="K17" s="86">
        <f t="shared" si="2"/>
        <v>277.8</v>
      </c>
      <c r="L17" s="87">
        <v>3460</v>
      </c>
      <c r="M17" s="85"/>
      <c r="N17" s="88">
        <v>2370</v>
      </c>
      <c r="O17" s="85">
        <f>SUM(M17:N17)</f>
        <v>2370</v>
      </c>
      <c r="P17" s="89">
        <f>(O17*100)/L17</f>
        <v>68.4971098265896</v>
      </c>
      <c r="Q17" s="84">
        <v>6315</v>
      </c>
      <c r="R17" s="85"/>
      <c r="S17" s="88">
        <v>1133</v>
      </c>
      <c r="T17" s="85">
        <f t="shared" si="3"/>
        <v>1133</v>
      </c>
      <c r="U17" s="89">
        <f t="shared" si="4"/>
        <v>17.941409342834522</v>
      </c>
      <c r="V17" s="90">
        <v>1705</v>
      </c>
      <c r="W17" s="85"/>
      <c r="X17" s="88"/>
      <c r="Y17" s="85"/>
      <c r="Z17" s="89"/>
    </row>
    <row r="18" spans="1:26" ht="18" customHeight="1">
      <c r="A18" s="91" t="s">
        <v>9</v>
      </c>
      <c r="B18" s="84">
        <v>1880</v>
      </c>
      <c r="C18" s="85"/>
      <c r="D18" s="88">
        <v>2776</v>
      </c>
      <c r="E18" s="85">
        <f t="shared" si="0"/>
        <v>2776</v>
      </c>
      <c r="F18" s="86">
        <f t="shared" si="1"/>
        <v>147.6595744680851</v>
      </c>
      <c r="G18" s="87">
        <v>6343</v>
      </c>
      <c r="H18" s="85">
        <v>420</v>
      </c>
      <c r="I18" s="88">
        <v>8964</v>
      </c>
      <c r="J18" s="85">
        <f t="shared" si="5"/>
        <v>9384</v>
      </c>
      <c r="K18" s="86">
        <f t="shared" si="2"/>
        <v>147.94261390509223</v>
      </c>
      <c r="L18" s="87">
        <v>2600</v>
      </c>
      <c r="M18" s="85">
        <v>226</v>
      </c>
      <c r="N18" s="88">
        <v>2600</v>
      </c>
      <c r="O18" s="85">
        <f>SUM(M18:N18)</f>
        <v>2826</v>
      </c>
      <c r="P18" s="89">
        <f>(O18*100)/L18</f>
        <v>108.6923076923077</v>
      </c>
      <c r="Q18" s="84">
        <v>8650</v>
      </c>
      <c r="R18" s="85">
        <v>1400</v>
      </c>
      <c r="S18" s="88"/>
      <c r="T18" s="85">
        <f t="shared" si="3"/>
        <v>1400</v>
      </c>
      <c r="U18" s="89">
        <f t="shared" si="4"/>
        <v>16.184971098265898</v>
      </c>
      <c r="V18" s="90">
        <v>2820</v>
      </c>
      <c r="W18" s="85"/>
      <c r="X18" s="88">
        <v>2820</v>
      </c>
      <c r="Y18" s="85">
        <f>SUM(W18:X18)</f>
        <v>2820</v>
      </c>
      <c r="Z18" s="89">
        <f>(Y18*100)/V18</f>
        <v>100</v>
      </c>
    </row>
    <row r="19" spans="1:26" ht="19.5" customHeight="1">
      <c r="A19" s="83" t="s">
        <v>10</v>
      </c>
      <c r="B19" s="84">
        <v>1670</v>
      </c>
      <c r="C19" s="85"/>
      <c r="D19" s="88">
        <v>3657</v>
      </c>
      <c r="E19" s="85">
        <f t="shared" si="0"/>
        <v>3657</v>
      </c>
      <c r="F19" s="86">
        <f t="shared" si="1"/>
        <v>218.98203592814372</v>
      </c>
      <c r="G19" s="87">
        <v>4070</v>
      </c>
      <c r="H19" s="85"/>
      <c r="I19" s="88">
        <v>5922</v>
      </c>
      <c r="J19" s="85">
        <f t="shared" si="5"/>
        <v>5922</v>
      </c>
      <c r="K19" s="86">
        <f t="shared" si="2"/>
        <v>145.50368550368552</v>
      </c>
      <c r="L19" s="87">
        <v>2590</v>
      </c>
      <c r="M19" s="85"/>
      <c r="N19" s="88"/>
      <c r="O19" s="85"/>
      <c r="P19" s="89"/>
      <c r="Q19" s="84">
        <v>4200</v>
      </c>
      <c r="R19" s="85"/>
      <c r="S19" s="88">
        <v>226</v>
      </c>
      <c r="T19" s="85"/>
      <c r="U19" s="89"/>
      <c r="V19" s="90">
        <v>2685</v>
      </c>
      <c r="W19" s="85"/>
      <c r="X19" s="88"/>
      <c r="Y19" s="85"/>
      <c r="Z19" s="89"/>
    </row>
    <row r="20" spans="1:26" ht="18.75" customHeight="1">
      <c r="A20" s="83" t="s">
        <v>21</v>
      </c>
      <c r="B20" s="84">
        <v>2381</v>
      </c>
      <c r="C20" s="85"/>
      <c r="D20" s="88">
        <v>4320</v>
      </c>
      <c r="E20" s="85">
        <f t="shared" si="0"/>
        <v>4320</v>
      </c>
      <c r="F20" s="86">
        <f t="shared" si="1"/>
        <v>181.43637127257455</v>
      </c>
      <c r="G20" s="87">
        <v>4238</v>
      </c>
      <c r="H20" s="85">
        <v>1100</v>
      </c>
      <c r="I20" s="88">
        <v>4238</v>
      </c>
      <c r="J20" s="85">
        <f t="shared" si="5"/>
        <v>5338</v>
      </c>
      <c r="K20" s="86">
        <f t="shared" si="2"/>
        <v>125.95563945257197</v>
      </c>
      <c r="L20" s="87">
        <v>1150</v>
      </c>
      <c r="M20" s="85"/>
      <c r="N20" s="88">
        <v>1100</v>
      </c>
      <c r="O20" s="85">
        <f aca="true" t="shared" si="6" ref="O20:O27">SUM(M20:N20)</f>
        <v>1100</v>
      </c>
      <c r="P20" s="89">
        <f aca="true" t="shared" si="7" ref="P20:P27">(O20*100)/L20</f>
        <v>95.65217391304348</v>
      </c>
      <c r="Q20" s="84">
        <v>6420</v>
      </c>
      <c r="R20" s="85">
        <v>900</v>
      </c>
      <c r="S20" s="88"/>
      <c r="T20" s="85">
        <f t="shared" si="3"/>
        <v>900</v>
      </c>
      <c r="U20" s="89">
        <f t="shared" si="4"/>
        <v>14.018691588785046</v>
      </c>
      <c r="V20" s="90">
        <v>2830</v>
      </c>
      <c r="W20" s="85"/>
      <c r="X20" s="88"/>
      <c r="Y20" s="85"/>
      <c r="Z20" s="89"/>
    </row>
    <row r="21" spans="1:26" ht="18.75" customHeight="1">
      <c r="A21" s="83" t="s">
        <v>22</v>
      </c>
      <c r="B21" s="84">
        <v>1315</v>
      </c>
      <c r="C21" s="85">
        <v>20</v>
      </c>
      <c r="D21" s="88">
        <v>1993</v>
      </c>
      <c r="E21" s="85">
        <f>C21+D21</f>
        <v>2013</v>
      </c>
      <c r="F21" s="86">
        <f t="shared" si="1"/>
        <v>153.07984790874525</v>
      </c>
      <c r="G21" s="87">
        <v>11256</v>
      </c>
      <c r="H21" s="85">
        <v>625</v>
      </c>
      <c r="I21" s="88">
        <v>11378</v>
      </c>
      <c r="J21" s="85">
        <f t="shared" si="5"/>
        <v>12003</v>
      </c>
      <c r="K21" s="86">
        <f t="shared" si="2"/>
        <v>106.636460554371</v>
      </c>
      <c r="L21" s="87">
        <v>2319</v>
      </c>
      <c r="M21" s="85">
        <v>323</v>
      </c>
      <c r="N21" s="88"/>
      <c r="O21" s="85">
        <f t="shared" si="6"/>
        <v>323</v>
      </c>
      <c r="P21" s="89">
        <f t="shared" si="7"/>
        <v>13.928417421302285</v>
      </c>
      <c r="Q21" s="84">
        <v>12407</v>
      </c>
      <c r="R21" s="85">
        <v>3327</v>
      </c>
      <c r="S21" s="88"/>
      <c r="T21" s="85">
        <f t="shared" si="3"/>
        <v>3327</v>
      </c>
      <c r="U21" s="89">
        <f t="shared" si="4"/>
        <v>26.815507374869025</v>
      </c>
      <c r="V21" s="90">
        <v>2431</v>
      </c>
      <c r="W21" s="85">
        <v>137</v>
      </c>
      <c r="X21" s="88"/>
      <c r="Y21" s="85">
        <f>SUM(W21:X21)</f>
        <v>137</v>
      </c>
      <c r="Z21" s="89">
        <f>(Y21*100)/V21</f>
        <v>5.635540929658577</v>
      </c>
    </row>
    <row r="22" spans="1:26" ht="19.5" customHeight="1">
      <c r="A22" s="91" t="s">
        <v>11</v>
      </c>
      <c r="B22" s="84">
        <v>858</v>
      </c>
      <c r="C22" s="85"/>
      <c r="D22" s="88">
        <v>900</v>
      </c>
      <c r="E22" s="85">
        <f t="shared" si="0"/>
        <v>900</v>
      </c>
      <c r="F22" s="86">
        <f t="shared" si="1"/>
        <v>104.8951048951049</v>
      </c>
      <c r="G22" s="87">
        <v>990</v>
      </c>
      <c r="H22" s="85">
        <v>1250</v>
      </c>
      <c r="I22" s="88"/>
      <c r="J22" s="85">
        <f t="shared" si="5"/>
        <v>1250</v>
      </c>
      <c r="K22" s="86">
        <f t="shared" si="2"/>
        <v>126.26262626262626</v>
      </c>
      <c r="L22" s="87">
        <v>800</v>
      </c>
      <c r="M22" s="85"/>
      <c r="N22" s="88">
        <v>150</v>
      </c>
      <c r="O22" s="85">
        <f t="shared" si="6"/>
        <v>150</v>
      </c>
      <c r="P22" s="89">
        <f t="shared" si="7"/>
        <v>18.75</v>
      </c>
      <c r="Q22" s="84"/>
      <c r="R22" s="85"/>
      <c r="S22" s="88"/>
      <c r="T22" s="85"/>
      <c r="U22" s="89"/>
      <c r="V22" s="90">
        <v>1200</v>
      </c>
      <c r="W22" s="85"/>
      <c r="X22" s="88"/>
      <c r="Y22" s="85"/>
      <c r="Z22" s="89"/>
    </row>
    <row r="23" spans="1:26" ht="18.75" customHeight="1">
      <c r="A23" s="91" t="s">
        <v>12</v>
      </c>
      <c r="B23" s="84">
        <v>2027</v>
      </c>
      <c r="C23" s="85">
        <v>541</v>
      </c>
      <c r="D23" s="88">
        <v>4149</v>
      </c>
      <c r="E23" s="85">
        <f t="shared" si="0"/>
        <v>4690</v>
      </c>
      <c r="F23" s="86">
        <f t="shared" si="1"/>
        <v>231.37641835224468</v>
      </c>
      <c r="G23" s="87">
        <v>4236</v>
      </c>
      <c r="H23" s="85">
        <v>2275</v>
      </c>
      <c r="I23" s="88">
        <v>10024</v>
      </c>
      <c r="J23" s="85">
        <f t="shared" si="5"/>
        <v>12299</v>
      </c>
      <c r="K23" s="86">
        <f>(J23*100)/G23</f>
        <v>290.3446647780925</v>
      </c>
      <c r="L23" s="87">
        <v>1331</v>
      </c>
      <c r="M23" s="85">
        <v>322</v>
      </c>
      <c r="N23" s="88">
        <v>89</v>
      </c>
      <c r="O23" s="85">
        <f t="shared" si="6"/>
        <v>411</v>
      </c>
      <c r="P23" s="89">
        <f t="shared" si="7"/>
        <v>30.879038317054846</v>
      </c>
      <c r="Q23" s="84">
        <v>13949</v>
      </c>
      <c r="R23" s="85">
        <v>4938</v>
      </c>
      <c r="S23" s="88"/>
      <c r="T23" s="85">
        <f t="shared" si="3"/>
        <v>4938</v>
      </c>
      <c r="U23" s="89">
        <f t="shared" si="4"/>
        <v>35.400387124525054</v>
      </c>
      <c r="V23" s="90">
        <v>43250</v>
      </c>
      <c r="W23" s="85"/>
      <c r="X23" s="88"/>
      <c r="Y23" s="85"/>
      <c r="Z23" s="89"/>
    </row>
    <row r="24" spans="1:26" ht="18" customHeight="1">
      <c r="A24" s="91" t="s">
        <v>23</v>
      </c>
      <c r="B24" s="84">
        <v>2000</v>
      </c>
      <c r="C24" s="85"/>
      <c r="D24" s="88">
        <v>2100</v>
      </c>
      <c r="E24" s="85">
        <f t="shared" si="0"/>
        <v>2100</v>
      </c>
      <c r="F24" s="86">
        <f t="shared" si="1"/>
        <v>105</v>
      </c>
      <c r="G24" s="87">
        <v>2300</v>
      </c>
      <c r="H24" s="85"/>
      <c r="I24" s="88">
        <v>3750</v>
      </c>
      <c r="J24" s="85">
        <f t="shared" si="5"/>
        <v>3750</v>
      </c>
      <c r="K24" s="86">
        <f>(J24*100)/G24</f>
        <v>163.04347826086956</v>
      </c>
      <c r="L24" s="87">
        <v>4000</v>
      </c>
      <c r="M24" s="85"/>
      <c r="N24" s="88">
        <v>4000</v>
      </c>
      <c r="O24" s="85">
        <f t="shared" si="6"/>
        <v>4000</v>
      </c>
      <c r="P24" s="89">
        <f t="shared" si="7"/>
        <v>100</v>
      </c>
      <c r="Q24" s="84"/>
      <c r="R24" s="85"/>
      <c r="S24" s="88"/>
      <c r="T24" s="85"/>
      <c r="U24" s="89"/>
      <c r="V24" s="90">
        <v>2000</v>
      </c>
      <c r="W24" s="85"/>
      <c r="X24" s="88"/>
      <c r="Y24" s="85"/>
      <c r="Z24" s="89"/>
    </row>
    <row r="25" spans="1:26" ht="20.25" customHeight="1">
      <c r="A25" s="83" t="s">
        <v>13</v>
      </c>
      <c r="B25" s="84">
        <v>5240</v>
      </c>
      <c r="C25" s="85">
        <v>553</v>
      </c>
      <c r="D25" s="88">
        <v>5413</v>
      </c>
      <c r="E25" s="85">
        <f t="shared" si="0"/>
        <v>5966</v>
      </c>
      <c r="F25" s="86">
        <f t="shared" si="1"/>
        <v>113.85496183206106</v>
      </c>
      <c r="G25" s="87">
        <v>23700</v>
      </c>
      <c r="H25" s="85">
        <v>2163</v>
      </c>
      <c r="I25" s="88">
        <v>18396</v>
      </c>
      <c r="J25" s="85">
        <f t="shared" si="5"/>
        <v>20559</v>
      </c>
      <c r="K25" s="86">
        <f>(J25*100)/G25</f>
        <v>86.74683544303798</v>
      </c>
      <c r="L25" s="87">
        <v>7555</v>
      </c>
      <c r="M25" s="85">
        <v>1268</v>
      </c>
      <c r="N25" s="88"/>
      <c r="O25" s="85">
        <f t="shared" si="6"/>
        <v>1268</v>
      </c>
      <c r="P25" s="89">
        <f t="shared" si="7"/>
        <v>16.783587028457976</v>
      </c>
      <c r="Q25" s="84">
        <v>48940</v>
      </c>
      <c r="R25" s="85">
        <v>27893</v>
      </c>
      <c r="S25" s="88"/>
      <c r="T25" s="85">
        <f>SUM(R25:S25)</f>
        <v>27893</v>
      </c>
      <c r="U25" s="89">
        <f t="shared" si="4"/>
        <v>56.9942787086228</v>
      </c>
      <c r="V25" s="90">
        <v>13530</v>
      </c>
      <c r="W25" s="85">
        <v>1590</v>
      </c>
      <c r="X25" s="88"/>
      <c r="Y25" s="85">
        <f>SUM(W25:X25)</f>
        <v>1590</v>
      </c>
      <c r="Z25" s="89">
        <f>(Y25*100)/V25</f>
        <v>11.751662971175167</v>
      </c>
    </row>
    <row r="26" spans="1:26" ht="20.25" customHeight="1">
      <c r="A26" s="92" t="s">
        <v>24</v>
      </c>
      <c r="B26" s="93">
        <f>SUM(B5:B25)</f>
        <v>44327</v>
      </c>
      <c r="C26" s="94">
        <f>SUM(C5:C25)</f>
        <v>3460</v>
      </c>
      <c r="D26" s="94">
        <f>SUM(D5:D25)</f>
        <v>60335</v>
      </c>
      <c r="E26" s="94">
        <f>C26+D26</f>
        <v>63795</v>
      </c>
      <c r="F26" s="95">
        <f>(E26*100)/B26</f>
        <v>143.91905610575947</v>
      </c>
      <c r="G26" s="93">
        <f>SUM(G5:G25)</f>
        <v>99866</v>
      </c>
      <c r="H26" s="94">
        <f>SUM(H5:H25)</f>
        <v>20008</v>
      </c>
      <c r="I26" s="94">
        <f>SUM(I5:I25)</f>
        <v>117547</v>
      </c>
      <c r="J26" s="94">
        <f>I26+H26</f>
        <v>137555</v>
      </c>
      <c r="K26" s="95">
        <f>(J26*100)/G26</f>
        <v>137.73957102517375</v>
      </c>
      <c r="L26" s="93">
        <f>SUM(L5:L25)</f>
        <v>47951</v>
      </c>
      <c r="M26" s="94">
        <f>SUM(M5:M25)</f>
        <v>4898</v>
      </c>
      <c r="N26" s="94">
        <f>SUM(N5:N25)</f>
        <v>24794</v>
      </c>
      <c r="O26" s="94">
        <f>SUM(O5:O25)</f>
        <v>29692</v>
      </c>
      <c r="P26" s="95">
        <f t="shared" si="7"/>
        <v>61.9215449104294</v>
      </c>
      <c r="Q26" s="93">
        <f>SUM(Q5:Q25)</f>
        <v>189987</v>
      </c>
      <c r="R26" s="94">
        <f>SUM(R5:R25)</f>
        <v>78468</v>
      </c>
      <c r="S26" s="94">
        <f>SUM(S5:S25)</f>
        <v>7979</v>
      </c>
      <c r="T26" s="94">
        <f>SUM(T5:T25)</f>
        <v>86221</v>
      </c>
      <c r="U26" s="89">
        <f t="shared" si="4"/>
        <v>45.38257880802371</v>
      </c>
      <c r="V26" s="93">
        <f>SUM(V5:V25)</f>
        <v>135409</v>
      </c>
      <c r="W26" s="94">
        <f>SUM(W6:W25)</f>
        <v>2916</v>
      </c>
      <c r="X26" s="94">
        <f>SUM(X5:X25)</f>
        <v>5270</v>
      </c>
      <c r="Y26" s="94">
        <f>SUM(Y5:Y25)</f>
        <v>8186</v>
      </c>
      <c r="Z26" s="379">
        <f>(Y26*100)/V26</f>
        <v>6.045388415836466</v>
      </c>
    </row>
    <row r="27" spans="1:26" ht="18.75" customHeight="1" thickBot="1">
      <c r="A27" s="96" t="s">
        <v>15</v>
      </c>
      <c r="B27" s="97">
        <v>59909</v>
      </c>
      <c r="C27" s="98">
        <v>2340</v>
      </c>
      <c r="D27" s="99">
        <v>60249</v>
      </c>
      <c r="E27" s="98">
        <v>62589</v>
      </c>
      <c r="F27" s="100">
        <v>104.5</v>
      </c>
      <c r="G27" s="97">
        <v>86964</v>
      </c>
      <c r="H27" s="98">
        <v>23440</v>
      </c>
      <c r="I27" s="99">
        <v>85584</v>
      </c>
      <c r="J27" s="85">
        <f>I27+H27</f>
        <v>109024</v>
      </c>
      <c r="K27" s="86">
        <f>(J27*100)/G27</f>
        <v>125.36681845361299</v>
      </c>
      <c r="L27" s="97">
        <v>60493</v>
      </c>
      <c r="M27" s="98">
        <v>3849</v>
      </c>
      <c r="N27" s="99">
        <v>20450</v>
      </c>
      <c r="O27" s="85">
        <f t="shared" si="6"/>
        <v>24299</v>
      </c>
      <c r="P27" s="86">
        <f t="shared" si="7"/>
        <v>40.168283933678275</v>
      </c>
      <c r="Q27" s="97">
        <v>169429</v>
      </c>
      <c r="R27" s="98">
        <v>34305</v>
      </c>
      <c r="S27" s="99">
        <v>5980</v>
      </c>
      <c r="T27" s="85">
        <f>SUM(R27:S27)</f>
        <v>40285</v>
      </c>
      <c r="U27" s="89">
        <f>T27/Q27*100</f>
        <v>23.776921306269884</v>
      </c>
      <c r="V27" s="97">
        <v>140663</v>
      </c>
      <c r="W27" s="98"/>
      <c r="X27" s="99"/>
      <c r="Y27" s="99"/>
      <c r="Z27" s="101"/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21.625" style="0" customWidth="1"/>
    <col min="2" max="2" width="9.375" style="0" customWidth="1"/>
    <col min="3" max="3" width="11.75390625" style="0" customWidth="1"/>
    <col min="4" max="4" width="11.125" style="0" customWidth="1"/>
    <col min="5" max="5" width="9.625" style="0" customWidth="1"/>
    <col min="6" max="6" width="10.00390625" style="0" customWidth="1"/>
    <col min="7" max="7" width="11.625" style="0" customWidth="1"/>
    <col min="8" max="8" width="10.375" style="0" customWidth="1"/>
    <col min="9" max="9" width="8.75390625" style="0" customWidth="1"/>
    <col min="10" max="10" width="11.125" style="0" customWidth="1"/>
    <col min="11" max="11" width="14.125" style="0" customWidth="1"/>
    <col min="12" max="12" width="9.625" style="0" customWidth="1"/>
  </cols>
  <sheetData>
    <row r="1" spans="1:9" ht="18.75">
      <c r="A1" s="102"/>
      <c r="B1" s="449" t="s">
        <v>111</v>
      </c>
      <c r="C1" s="450"/>
      <c r="D1" s="450"/>
      <c r="E1" s="450"/>
      <c r="F1" s="450"/>
      <c r="G1" s="450"/>
      <c r="H1" s="450"/>
      <c r="I1" s="103"/>
    </row>
    <row r="2" spans="1:10" ht="21.75" customHeight="1" thickBot="1">
      <c r="A2" s="1"/>
      <c r="B2" s="451"/>
      <c r="C2" s="451"/>
      <c r="D2" s="451"/>
      <c r="E2" s="451"/>
      <c r="F2" s="451"/>
      <c r="G2" s="451"/>
      <c r="H2" s="451"/>
      <c r="I2" s="447">
        <v>42235</v>
      </c>
      <c r="J2" s="448"/>
    </row>
    <row r="3" spans="1:12" ht="21.75" customHeight="1">
      <c r="A3" s="452" t="s">
        <v>112</v>
      </c>
      <c r="B3" s="454" t="s">
        <v>113</v>
      </c>
      <c r="C3" s="455"/>
      <c r="D3" s="455"/>
      <c r="E3" s="455"/>
      <c r="F3" s="455"/>
      <c r="G3" s="455"/>
      <c r="H3" s="455"/>
      <c r="I3" s="456"/>
      <c r="J3" s="441" t="s">
        <v>154</v>
      </c>
      <c r="K3" s="442"/>
      <c r="L3" s="443"/>
    </row>
    <row r="4" spans="1:12" ht="20.25" customHeight="1">
      <c r="A4" s="453"/>
      <c r="B4" s="457" t="s">
        <v>114</v>
      </c>
      <c r="C4" s="458"/>
      <c r="D4" s="458"/>
      <c r="E4" s="459"/>
      <c r="F4" s="457" t="s">
        <v>115</v>
      </c>
      <c r="G4" s="458"/>
      <c r="H4" s="458"/>
      <c r="I4" s="460"/>
      <c r="J4" s="444"/>
      <c r="K4" s="445"/>
      <c r="L4" s="446"/>
    </row>
    <row r="5" spans="1:12" ht="22.5" customHeight="1" thickBot="1">
      <c r="A5" s="453"/>
      <c r="B5" s="104" t="s">
        <v>116</v>
      </c>
      <c r="C5" s="105" t="s">
        <v>117</v>
      </c>
      <c r="D5" s="105" t="s">
        <v>118</v>
      </c>
      <c r="E5" s="106" t="s">
        <v>14</v>
      </c>
      <c r="F5" s="104" t="s">
        <v>116</v>
      </c>
      <c r="G5" s="105" t="s">
        <v>117</v>
      </c>
      <c r="H5" s="105" t="s">
        <v>118</v>
      </c>
      <c r="I5" s="107" t="s">
        <v>14</v>
      </c>
      <c r="J5" s="363" t="s">
        <v>116</v>
      </c>
      <c r="K5" s="364" t="s">
        <v>155</v>
      </c>
      <c r="L5" s="365" t="s">
        <v>14</v>
      </c>
    </row>
    <row r="6" spans="1:12" ht="20.25" customHeight="1">
      <c r="A6" s="108" t="s">
        <v>0</v>
      </c>
      <c r="B6" s="109">
        <v>469</v>
      </c>
      <c r="C6" s="110">
        <v>469</v>
      </c>
      <c r="D6" s="110">
        <v>469</v>
      </c>
      <c r="E6" s="111">
        <f aca="true" t="shared" si="0" ref="E6:E26">D6/B6*100</f>
        <v>100</v>
      </c>
      <c r="F6" s="112"/>
      <c r="G6" s="113"/>
      <c r="H6" s="113"/>
      <c r="I6" s="114"/>
      <c r="J6" s="366"/>
      <c r="K6" s="367"/>
      <c r="L6" s="368"/>
    </row>
    <row r="7" spans="1:12" ht="18.75" customHeight="1">
      <c r="A7" s="108" t="s">
        <v>18</v>
      </c>
      <c r="B7" s="115">
        <v>7677</v>
      </c>
      <c r="C7" s="110">
        <v>7677</v>
      </c>
      <c r="D7" s="110">
        <v>7677</v>
      </c>
      <c r="E7" s="111">
        <f t="shared" si="0"/>
        <v>100</v>
      </c>
      <c r="F7" s="116">
        <v>2735</v>
      </c>
      <c r="G7" s="113">
        <v>2735</v>
      </c>
      <c r="H7" s="113">
        <v>2735</v>
      </c>
      <c r="I7" s="114">
        <f aca="true" t="shared" si="1" ref="I7:I26">H7/F7*100</f>
        <v>100</v>
      </c>
      <c r="J7" s="369">
        <v>4136</v>
      </c>
      <c r="K7" s="370"/>
      <c r="L7" s="371">
        <f>IF(K7&gt;0,K7/J7*100,"")</f>
      </c>
    </row>
    <row r="8" spans="1:12" ht="18" customHeight="1">
      <c r="A8" s="108" t="s">
        <v>19</v>
      </c>
      <c r="B8" s="115">
        <v>5042</v>
      </c>
      <c r="C8" s="110">
        <v>4074</v>
      </c>
      <c r="D8" s="110">
        <v>3740</v>
      </c>
      <c r="E8" s="111">
        <f t="shared" si="0"/>
        <v>74.1769139230464</v>
      </c>
      <c r="F8" s="116">
        <v>2033</v>
      </c>
      <c r="G8" s="113">
        <v>1772</v>
      </c>
      <c r="H8" s="113">
        <v>1772</v>
      </c>
      <c r="I8" s="114">
        <f t="shared" si="1"/>
        <v>87.16182980816527</v>
      </c>
      <c r="J8" s="369">
        <v>7632</v>
      </c>
      <c r="K8" s="370">
        <v>1500</v>
      </c>
      <c r="L8" s="371">
        <f aca="true" t="shared" si="2" ref="L8:L28">IF(K8&gt;0,K8/J8*100,"")</f>
        <v>19.654088050314467</v>
      </c>
    </row>
    <row r="9" spans="1:12" ht="18" customHeight="1">
      <c r="A9" s="108" t="s">
        <v>1</v>
      </c>
      <c r="B9" s="115">
        <v>3728</v>
      </c>
      <c r="C9" s="110">
        <v>3728</v>
      </c>
      <c r="D9" s="110">
        <v>3728</v>
      </c>
      <c r="E9" s="111">
        <f t="shared" si="0"/>
        <v>100</v>
      </c>
      <c r="F9" s="116">
        <v>2127</v>
      </c>
      <c r="G9" s="113">
        <v>2127</v>
      </c>
      <c r="H9" s="113">
        <v>2127</v>
      </c>
      <c r="I9" s="114">
        <f t="shared" si="1"/>
        <v>100</v>
      </c>
      <c r="J9" s="369">
        <v>4907</v>
      </c>
      <c r="K9" s="370"/>
      <c r="L9" s="371">
        <f t="shared" si="2"/>
      </c>
    </row>
    <row r="10" spans="1:12" ht="18.75" customHeight="1">
      <c r="A10" s="108" t="s">
        <v>2</v>
      </c>
      <c r="B10" s="115">
        <v>3381</v>
      </c>
      <c r="C10" s="110">
        <v>3381</v>
      </c>
      <c r="D10" s="110">
        <v>3381</v>
      </c>
      <c r="E10" s="111">
        <f t="shared" si="0"/>
        <v>100</v>
      </c>
      <c r="F10" s="116">
        <v>495</v>
      </c>
      <c r="G10" s="113">
        <v>495</v>
      </c>
      <c r="H10" s="113">
        <v>495</v>
      </c>
      <c r="I10" s="114">
        <f t="shared" si="1"/>
        <v>100</v>
      </c>
      <c r="J10" s="369">
        <v>12788</v>
      </c>
      <c r="K10" s="370"/>
      <c r="L10" s="371">
        <f t="shared" si="2"/>
      </c>
    </row>
    <row r="11" spans="1:12" ht="19.5" customHeight="1">
      <c r="A11" s="108" t="s">
        <v>16</v>
      </c>
      <c r="B11" s="115">
        <v>3876</v>
      </c>
      <c r="C11" s="110">
        <v>3876</v>
      </c>
      <c r="D11" s="110">
        <v>3876</v>
      </c>
      <c r="E11" s="111">
        <f t="shared" si="0"/>
        <v>100</v>
      </c>
      <c r="F11" s="116">
        <v>4597</v>
      </c>
      <c r="G11" s="113">
        <v>4597</v>
      </c>
      <c r="H11" s="113">
        <v>4597</v>
      </c>
      <c r="I11" s="114">
        <f t="shared" si="1"/>
        <v>100</v>
      </c>
      <c r="J11" s="369">
        <v>17368</v>
      </c>
      <c r="K11" s="370">
        <v>2500</v>
      </c>
      <c r="L11" s="371">
        <f t="shared" si="2"/>
        <v>14.394288346384155</v>
      </c>
    </row>
    <row r="12" spans="1:12" ht="20.25" customHeight="1">
      <c r="A12" s="108" t="s">
        <v>3</v>
      </c>
      <c r="B12" s="115">
        <v>5068</v>
      </c>
      <c r="C12" s="110">
        <v>5068</v>
      </c>
      <c r="D12" s="110">
        <v>5068</v>
      </c>
      <c r="E12" s="111">
        <f t="shared" si="0"/>
        <v>100</v>
      </c>
      <c r="F12" s="116">
        <v>3866</v>
      </c>
      <c r="G12" s="113">
        <v>3866</v>
      </c>
      <c r="H12" s="113">
        <v>3866</v>
      </c>
      <c r="I12" s="114">
        <f t="shared" si="1"/>
        <v>100</v>
      </c>
      <c r="J12" s="369">
        <v>27525</v>
      </c>
      <c r="K12" s="370">
        <v>1540</v>
      </c>
      <c r="L12" s="371">
        <f t="shared" si="2"/>
        <v>5.594913714804723</v>
      </c>
    </row>
    <row r="13" spans="1:12" ht="20.25" customHeight="1">
      <c r="A13" s="108" t="s">
        <v>4</v>
      </c>
      <c r="B13" s="115">
        <v>5036</v>
      </c>
      <c r="C13" s="110">
        <v>5014</v>
      </c>
      <c r="D13" s="110">
        <v>5014</v>
      </c>
      <c r="E13" s="111">
        <f t="shared" si="0"/>
        <v>99.56314535345511</v>
      </c>
      <c r="F13" s="116">
        <v>9204</v>
      </c>
      <c r="G13" s="113">
        <v>6050</v>
      </c>
      <c r="H13" s="113">
        <v>5963</v>
      </c>
      <c r="I13" s="114">
        <f t="shared" si="1"/>
        <v>64.787049109083</v>
      </c>
      <c r="J13" s="369">
        <v>67815</v>
      </c>
      <c r="K13" s="370">
        <v>10453</v>
      </c>
      <c r="L13" s="371">
        <f t="shared" si="2"/>
        <v>15.41399395413994</v>
      </c>
    </row>
    <row r="14" spans="1:12" ht="18.75" customHeight="1">
      <c r="A14" s="108" t="s">
        <v>5</v>
      </c>
      <c r="B14" s="115">
        <v>2564</v>
      </c>
      <c r="C14" s="110">
        <v>2554</v>
      </c>
      <c r="D14" s="110">
        <v>2554</v>
      </c>
      <c r="E14" s="111">
        <f t="shared" si="0"/>
        <v>99.60998439937597</v>
      </c>
      <c r="F14" s="116">
        <v>1151</v>
      </c>
      <c r="G14" s="113">
        <v>1151</v>
      </c>
      <c r="H14" s="113">
        <v>1151</v>
      </c>
      <c r="I14" s="114">
        <f t="shared" si="1"/>
        <v>100</v>
      </c>
      <c r="J14" s="369">
        <v>17357</v>
      </c>
      <c r="K14" s="370"/>
      <c r="L14" s="371">
        <f t="shared" si="2"/>
      </c>
    </row>
    <row r="15" spans="1:12" ht="18" customHeight="1">
      <c r="A15" s="108" t="s">
        <v>6</v>
      </c>
      <c r="B15" s="115">
        <v>795</v>
      </c>
      <c r="C15" s="110">
        <v>795</v>
      </c>
      <c r="D15" s="110">
        <v>795</v>
      </c>
      <c r="E15" s="111">
        <f t="shared" si="0"/>
        <v>100</v>
      </c>
      <c r="F15" s="116">
        <v>199</v>
      </c>
      <c r="G15" s="113">
        <v>199</v>
      </c>
      <c r="H15" s="113">
        <v>199</v>
      </c>
      <c r="I15" s="114">
        <f t="shared" si="1"/>
        <v>100</v>
      </c>
      <c r="J15" s="369">
        <v>17577</v>
      </c>
      <c r="K15" s="370"/>
      <c r="L15" s="371">
        <f t="shared" si="2"/>
      </c>
    </row>
    <row r="16" spans="1:12" ht="18.75" customHeight="1">
      <c r="A16" s="108" t="s">
        <v>7</v>
      </c>
      <c r="B16" s="115">
        <v>2125</v>
      </c>
      <c r="C16" s="110">
        <v>2180</v>
      </c>
      <c r="D16" s="110">
        <v>2180</v>
      </c>
      <c r="E16" s="111">
        <f t="shared" si="0"/>
        <v>102.58823529411765</v>
      </c>
      <c r="F16" s="116">
        <v>1723</v>
      </c>
      <c r="G16" s="113">
        <v>1723</v>
      </c>
      <c r="H16" s="113">
        <v>1723</v>
      </c>
      <c r="I16" s="114">
        <f t="shared" si="1"/>
        <v>100</v>
      </c>
      <c r="J16" s="369">
        <v>19600</v>
      </c>
      <c r="K16" s="370">
        <v>2000</v>
      </c>
      <c r="L16" s="371">
        <f t="shared" si="2"/>
        <v>10.204081632653061</v>
      </c>
    </row>
    <row r="17" spans="1:12" ht="18" customHeight="1">
      <c r="A17" s="108" t="s">
        <v>8</v>
      </c>
      <c r="B17" s="115">
        <v>1362</v>
      </c>
      <c r="C17" s="110">
        <v>1362</v>
      </c>
      <c r="D17" s="110">
        <v>1362</v>
      </c>
      <c r="E17" s="111">
        <f t="shared" si="0"/>
        <v>100</v>
      </c>
      <c r="F17" s="116">
        <v>445</v>
      </c>
      <c r="G17" s="113">
        <v>445</v>
      </c>
      <c r="H17" s="113">
        <v>445</v>
      </c>
      <c r="I17" s="114">
        <f t="shared" si="1"/>
        <v>100</v>
      </c>
      <c r="J17" s="369">
        <v>9083</v>
      </c>
      <c r="K17" s="370"/>
      <c r="L17" s="371">
        <f t="shared" si="2"/>
      </c>
    </row>
    <row r="18" spans="1:12" ht="18" customHeight="1">
      <c r="A18" s="108" t="s">
        <v>20</v>
      </c>
      <c r="B18" s="115">
        <v>3116</v>
      </c>
      <c r="C18" s="110">
        <v>3116</v>
      </c>
      <c r="D18" s="110">
        <v>3116</v>
      </c>
      <c r="E18" s="111">
        <f t="shared" si="0"/>
        <v>100</v>
      </c>
      <c r="F18" s="116" t="s">
        <v>119</v>
      </c>
      <c r="G18" s="113">
        <v>1531</v>
      </c>
      <c r="H18" s="113">
        <v>1531</v>
      </c>
      <c r="I18" s="114">
        <f t="shared" si="1"/>
        <v>88.03910293271996</v>
      </c>
      <c r="J18" s="369">
        <v>23403</v>
      </c>
      <c r="K18" s="370">
        <v>6086</v>
      </c>
      <c r="L18" s="371">
        <f t="shared" si="2"/>
        <v>26.00521300687946</v>
      </c>
    </row>
    <row r="19" spans="1:12" ht="19.5" customHeight="1">
      <c r="A19" s="108" t="s">
        <v>9</v>
      </c>
      <c r="B19" s="115">
        <v>1821</v>
      </c>
      <c r="C19" s="110">
        <v>1821</v>
      </c>
      <c r="D19" s="110">
        <v>1821</v>
      </c>
      <c r="E19" s="111">
        <f t="shared" si="0"/>
        <v>100</v>
      </c>
      <c r="F19" s="116">
        <v>1140</v>
      </c>
      <c r="G19" s="113">
        <v>1140</v>
      </c>
      <c r="H19" s="113">
        <v>1140</v>
      </c>
      <c r="I19" s="114">
        <f t="shared" si="1"/>
        <v>100</v>
      </c>
      <c r="J19" s="369">
        <v>12203</v>
      </c>
      <c r="K19" s="370"/>
      <c r="L19" s="371">
        <f t="shared" si="2"/>
      </c>
    </row>
    <row r="20" spans="1:12" ht="18" customHeight="1">
      <c r="A20" s="108" t="s">
        <v>10</v>
      </c>
      <c r="B20" s="115">
        <v>3119</v>
      </c>
      <c r="C20" s="110">
        <v>3119</v>
      </c>
      <c r="D20" s="110">
        <v>3119</v>
      </c>
      <c r="E20" s="111">
        <f t="shared" si="0"/>
        <v>100</v>
      </c>
      <c r="F20" s="116">
        <v>2655</v>
      </c>
      <c r="G20" s="113">
        <v>2655</v>
      </c>
      <c r="H20" s="113">
        <v>2655</v>
      </c>
      <c r="I20" s="114">
        <f t="shared" si="1"/>
        <v>100</v>
      </c>
      <c r="J20" s="369">
        <v>20122</v>
      </c>
      <c r="K20" s="370">
        <v>1715</v>
      </c>
      <c r="L20" s="371">
        <f t="shared" si="2"/>
        <v>8.523009641188748</v>
      </c>
    </row>
    <row r="21" spans="1:12" ht="18.75" customHeight="1">
      <c r="A21" s="108" t="s">
        <v>21</v>
      </c>
      <c r="B21" s="115">
        <v>1751</v>
      </c>
      <c r="C21" s="110">
        <v>1751</v>
      </c>
      <c r="D21" s="110">
        <v>1751</v>
      </c>
      <c r="E21" s="111">
        <f t="shared" si="0"/>
        <v>100</v>
      </c>
      <c r="F21" s="116">
        <v>3408</v>
      </c>
      <c r="G21" s="113">
        <v>3408</v>
      </c>
      <c r="H21" s="113">
        <v>3408</v>
      </c>
      <c r="I21" s="114">
        <f t="shared" si="1"/>
        <v>100</v>
      </c>
      <c r="J21" s="369">
        <v>52396</v>
      </c>
      <c r="K21" s="370"/>
      <c r="L21" s="371">
        <f t="shared" si="2"/>
      </c>
    </row>
    <row r="22" spans="1:12" ht="19.5" customHeight="1">
      <c r="A22" s="108" t="s">
        <v>22</v>
      </c>
      <c r="B22" s="115">
        <v>5186</v>
      </c>
      <c r="C22" s="110">
        <v>4832</v>
      </c>
      <c r="D22" s="110">
        <v>4832</v>
      </c>
      <c r="E22" s="111">
        <f t="shared" si="0"/>
        <v>93.1739298110297</v>
      </c>
      <c r="F22" s="116">
        <v>1991</v>
      </c>
      <c r="G22" s="113">
        <v>456</v>
      </c>
      <c r="H22" s="113">
        <v>456</v>
      </c>
      <c r="I22" s="114">
        <f t="shared" si="1"/>
        <v>22.903063787041688</v>
      </c>
      <c r="J22" s="369">
        <v>16102</v>
      </c>
      <c r="K22" s="370"/>
      <c r="L22" s="371">
        <f t="shared" si="2"/>
      </c>
    </row>
    <row r="23" spans="1:12" ht="18.75" customHeight="1">
      <c r="A23" s="108" t="s">
        <v>11</v>
      </c>
      <c r="B23" s="115">
        <v>2178</v>
      </c>
      <c r="C23" s="110">
        <v>2178</v>
      </c>
      <c r="D23" s="110">
        <v>2178</v>
      </c>
      <c r="E23" s="111">
        <f t="shared" si="0"/>
        <v>100</v>
      </c>
      <c r="F23" s="116">
        <v>1002</v>
      </c>
      <c r="G23" s="113">
        <v>1002</v>
      </c>
      <c r="H23" s="113">
        <v>1002</v>
      </c>
      <c r="I23" s="114">
        <f t="shared" si="1"/>
        <v>100</v>
      </c>
      <c r="J23" s="369">
        <v>5334</v>
      </c>
      <c r="K23" s="370"/>
      <c r="L23" s="371">
        <f t="shared" si="2"/>
      </c>
    </row>
    <row r="24" spans="1:12" ht="18.75" customHeight="1">
      <c r="A24" s="108" t="s">
        <v>12</v>
      </c>
      <c r="B24" s="115">
        <v>6295</v>
      </c>
      <c r="C24" s="110">
        <v>6483</v>
      </c>
      <c r="D24" s="110">
        <v>6483</v>
      </c>
      <c r="E24" s="111">
        <f t="shared" si="0"/>
        <v>102.98649722001589</v>
      </c>
      <c r="F24" s="116">
        <v>2160</v>
      </c>
      <c r="G24" s="113">
        <v>2160</v>
      </c>
      <c r="H24" s="113">
        <v>2160</v>
      </c>
      <c r="I24" s="114">
        <f t="shared" si="1"/>
        <v>100</v>
      </c>
      <c r="J24" s="369">
        <v>28000</v>
      </c>
      <c r="K24" s="370">
        <v>14000</v>
      </c>
      <c r="L24" s="371">
        <f t="shared" si="2"/>
        <v>50</v>
      </c>
    </row>
    <row r="25" spans="1:12" ht="18.75" customHeight="1">
      <c r="A25" s="108" t="s">
        <v>23</v>
      </c>
      <c r="B25" s="115">
        <v>3988</v>
      </c>
      <c r="C25" s="110">
        <v>3988</v>
      </c>
      <c r="D25" s="110">
        <v>3988</v>
      </c>
      <c r="E25" s="111">
        <f t="shared" si="0"/>
        <v>100</v>
      </c>
      <c r="F25" s="116">
        <v>2408</v>
      </c>
      <c r="G25" s="113">
        <v>1800</v>
      </c>
      <c r="H25" s="113">
        <v>1800</v>
      </c>
      <c r="I25" s="114">
        <f t="shared" si="1"/>
        <v>74.75083056478405</v>
      </c>
      <c r="J25" s="369">
        <v>66893</v>
      </c>
      <c r="K25" s="370"/>
      <c r="L25" s="371">
        <f t="shared" si="2"/>
      </c>
    </row>
    <row r="26" spans="1:12" ht="21" customHeight="1">
      <c r="A26" s="108" t="s">
        <v>13</v>
      </c>
      <c r="B26" s="115">
        <v>3868</v>
      </c>
      <c r="C26" s="110">
        <v>3727</v>
      </c>
      <c r="D26" s="110">
        <v>3727</v>
      </c>
      <c r="E26" s="111">
        <f t="shared" si="0"/>
        <v>96.35470527404343</v>
      </c>
      <c r="F26" s="116">
        <v>3968</v>
      </c>
      <c r="G26" s="113">
        <v>1184</v>
      </c>
      <c r="H26" s="113">
        <v>1146</v>
      </c>
      <c r="I26" s="114">
        <f t="shared" si="1"/>
        <v>28.881048387096776</v>
      </c>
      <c r="J26" s="369">
        <v>46735</v>
      </c>
      <c r="K26" s="370"/>
      <c r="L26" s="371">
        <f t="shared" si="2"/>
      </c>
    </row>
    <row r="27" spans="1:12" ht="19.5" thickBot="1">
      <c r="A27" s="117"/>
      <c r="B27" s="118"/>
      <c r="C27" s="119"/>
      <c r="D27" s="119"/>
      <c r="E27" s="111"/>
      <c r="F27" s="120"/>
      <c r="G27" s="113"/>
      <c r="H27" s="113"/>
      <c r="I27" s="114"/>
      <c r="J27" s="372"/>
      <c r="K27" s="373"/>
      <c r="L27" s="374"/>
    </row>
    <row r="28" spans="1:12" ht="18.75" customHeight="1" thickBot="1">
      <c r="A28" s="121" t="s">
        <v>120</v>
      </c>
      <c r="B28" s="122">
        <f>SUM(B6:B27)</f>
        <v>72445</v>
      </c>
      <c r="C28" s="123">
        <f>SUM(C6:C27)</f>
        <v>71193</v>
      </c>
      <c r="D28" s="123">
        <f>SUM(D6:D27)</f>
        <v>70859</v>
      </c>
      <c r="E28" s="124">
        <f>D28/B28*100</f>
        <v>97.81075298502311</v>
      </c>
      <c r="F28" s="125">
        <f>SUM(F6:F27)</f>
        <v>47307</v>
      </c>
      <c r="G28" s="126">
        <f>SUM(G6:G27)</f>
        <v>40496</v>
      </c>
      <c r="H28" s="126">
        <f>SUM(H6:H27)</f>
        <v>40371</v>
      </c>
      <c r="I28" s="127">
        <f>H28/F28*100</f>
        <v>85.33832202422474</v>
      </c>
      <c r="J28" s="375">
        <f>SUM(J7:J26)</f>
        <v>476976</v>
      </c>
      <c r="K28" s="376">
        <f>SUM(K7:K26)</f>
        <v>39794</v>
      </c>
      <c r="L28" s="377">
        <f t="shared" si="2"/>
        <v>8.342977424440642</v>
      </c>
    </row>
  </sheetData>
  <sheetProtection/>
  <mergeCells count="7">
    <mergeCell ref="J3:L4"/>
    <mergeCell ref="I2:J2"/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4" sqref="N24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186"/>
      <c r="B1" s="461" t="s">
        <v>121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4">
        <v>42601</v>
      </c>
      <c r="P1" s="464"/>
    </row>
    <row r="2" spans="1:16" ht="16.5" thickBot="1">
      <c r="A2" s="187" t="s">
        <v>122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188"/>
      <c r="P2" s="188"/>
    </row>
    <row r="3" spans="1:16" ht="20.25" customHeight="1">
      <c r="A3" s="465" t="s">
        <v>123</v>
      </c>
      <c r="B3" s="468" t="s">
        <v>124</v>
      </c>
      <c r="C3" s="468"/>
      <c r="D3" s="468"/>
      <c r="E3" s="469" t="s">
        <v>125</v>
      </c>
      <c r="F3" s="469"/>
      <c r="G3" s="469"/>
      <c r="H3" s="469"/>
      <c r="I3" s="469"/>
      <c r="J3" s="469"/>
      <c r="K3" s="471" t="s">
        <v>126</v>
      </c>
      <c r="L3" s="471"/>
      <c r="M3" s="468" t="s">
        <v>127</v>
      </c>
      <c r="N3" s="468"/>
      <c r="O3" s="468"/>
      <c r="P3" s="472"/>
    </row>
    <row r="4" spans="1:16" ht="18.75" customHeight="1">
      <c r="A4" s="466"/>
      <c r="B4" s="473" t="s">
        <v>128</v>
      </c>
      <c r="C4" s="475" t="s">
        <v>129</v>
      </c>
      <c r="D4" s="475"/>
      <c r="E4" s="470"/>
      <c r="F4" s="470"/>
      <c r="G4" s="470"/>
      <c r="H4" s="470"/>
      <c r="I4" s="470"/>
      <c r="J4" s="470"/>
      <c r="K4" s="475" t="s">
        <v>130</v>
      </c>
      <c r="L4" s="475"/>
      <c r="M4" s="476" t="s">
        <v>131</v>
      </c>
      <c r="N4" s="476"/>
      <c r="O4" s="476" t="s">
        <v>132</v>
      </c>
      <c r="P4" s="477"/>
    </row>
    <row r="5" spans="1:16" ht="17.25" customHeight="1">
      <c r="A5" s="466"/>
      <c r="B5" s="473"/>
      <c r="C5" s="475" t="s">
        <v>133</v>
      </c>
      <c r="D5" s="475"/>
      <c r="E5" s="475" t="s">
        <v>134</v>
      </c>
      <c r="F5" s="475"/>
      <c r="G5" s="478" t="s">
        <v>135</v>
      </c>
      <c r="H5" s="478"/>
      <c r="I5" s="478" t="s">
        <v>136</v>
      </c>
      <c r="J5" s="478"/>
      <c r="K5" s="479" t="s">
        <v>137</v>
      </c>
      <c r="L5" s="479"/>
      <c r="M5" s="479" t="s">
        <v>135</v>
      </c>
      <c r="N5" s="479"/>
      <c r="O5" s="479" t="s">
        <v>135</v>
      </c>
      <c r="P5" s="480"/>
    </row>
    <row r="6" spans="1:16" ht="18.75" customHeight="1" thickBot="1">
      <c r="A6" s="467"/>
      <c r="B6" s="474"/>
      <c r="C6" s="189" t="s">
        <v>156</v>
      </c>
      <c r="D6" s="189" t="s">
        <v>158</v>
      </c>
      <c r="E6" s="190" t="s">
        <v>138</v>
      </c>
      <c r="F6" s="190" t="s">
        <v>139</v>
      </c>
      <c r="G6" s="190" t="s">
        <v>138</v>
      </c>
      <c r="H6" s="190" t="s">
        <v>139</v>
      </c>
      <c r="I6" s="190" t="s">
        <v>138</v>
      </c>
      <c r="J6" s="190" t="s">
        <v>139</v>
      </c>
      <c r="K6" s="190" t="s">
        <v>138</v>
      </c>
      <c r="L6" s="190" t="s">
        <v>139</v>
      </c>
      <c r="M6" s="190" t="s">
        <v>138</v>
      </c>
      <c r="N6" s="190" t="s">
        <v>139</v>
      </c>
      <c r="O6" s="190" t="s">
        <v>138</v>
      </c>
      <c r="P6" s="191" t="s">
        <v>139</v>
      </c>
    </row>
    <row r="7" spans="1:16" ht="22.5" customHeight="1">
      <c r="A7" s="192" t="s">
        <v>0</v>
      </c>
      <c r="B7" s="193">
        <v>56</v>
      </c>
      <c r="C7" s="193">
        <v>56</v>
      </c>
      <c r="D7" s="193">
        <v>56</v>
      </c>
      <c r="E7" s="194">
        <v>86</v>
      </c>
      <c r="F7" s="195">
        <v>81.2</v>
      </c>
      <c r="G7" s="194">
        <v>0.4</v>
      </c>
      <c r="H7" s="196">
        <v>0.4</v>
      </c>
      <c r="I7" s="194">
        <v>0.3</v>
      </c>
      <c r="J7" s="196">
        <v>0.3</v>
      </c>
      <c r="K7" s="197">
        <f aca="true" t="shared" si="0" ref="K7:K28">G7/D7*1000</f>
        <v>7.142857142857143</v>
      </c>
      <c r="L7" s="198">
        <v>7.142857142857143</v>
      </c>
      <c r="M7" s="199">
        <v>6.5</v>
      </c>
      <c r="N7" s="199">
        <v>6.5</v>
      </c>
      <c r="O7" s="200">
        <v>0.5</v>
      </c>
      <c r="P7" s="201">
        <v>0.5</v>
      </c>
    </row>
    <row r="8" spans="1:16" ht="18.75" customHeight="1">
      <c r="A8" s="202" t="s">
        <v>140</v>
      </c>
      <c r="B8" s="203">
        <v>1004</v>
      </c>
      <c r="C8" s="203">
        <v>1111</v>
      </c>
      <c r="D8" s="203">
        <v>1111</v>
      </c>
      <c r="E8" s="204">
        <v>2838</v>
      </c>
      <c r="F8" s="205">
        <v>2334.5</v>
      </c>
      <c r="G8" s="204">
        <v>13.2</v>
      </c>
      <c r="H8" s="206">
        <v>11.5</v>
      </c>
      <c r="I8" s="204">
        <v>11.6</v>
      </c>
      <c r="J8" s="206">
        <v>10.2</v>
      </c>
      <c r="K8" s="207">
        <f t="shared" si="0"/>
        <v>11.881188118811881</v>
      </c>
      <c r="L8" s="208">
        <v>11.581067472306142</v>
      </c>
      <c r="M8" s="209">
        <v>640</v>
      </c>
      <c r="N8" s="209">
        <v>698</v>
      </c>
      <c r="O8" s="210">
        <v>3</v>
      </c>
      <c r="P8" s="211">
        <v>3</v>
      </c>
    </row>
    <row r="9" spans="1:16" ht="18.75" customHeight="1">
      <c r="A9" s="202" t="s">
        <v>141</v>
      </c>
      <c r="B9" s="203">
        <v>1149</v>
      </c>
      <c r="C9" s="203">
        <v>1149</v>
      </c>
      <c r="D9" s="203">
        <v>1149</v>
      </c>
      <c r="E9" s="204">
        <v>2709</v>
      </c>
      <c r="F9" s="205">
        <v>2314.2</v>
      </c>
      <c r="G9" s="204">
        <v>12</v>
      </c>
      <c r="H9" s="206">
        <v>11.4</v>
      </c>
      <c r="I9" s="204">
        <v>11.3</v>
      </c>
      <c r="J9" s="206">
        <v>9.1</v>
      </c>
      <c r="K9" s="207">
        <f t="shared" si="0"/>
        <v>10.443864229765014</v>
      </c>
      <c r="L9" s="208">
        <v>12.012644889357219</v>
      </c>
      <c r="M9" s="209">
        <v>924</v>
      </c>
      <c r="N9" s="209">
        <v>852</v>
      </c>
      <c r="O9" s="210">
        <v>4</v>
      </c>
      <c r="P9" s="211">
        <v>4</v>
      </c>
    </row>
    <row r="10" spans="1:16" ht="20.25" customHeight="1">
      <c r="A10" s="202" t="s">
        <v>1</v>
      </c>
      <c r="B10" s="203">
        <v>299</v>
      </c>
      <c r="C10" s="203">
        <v>330</v>
      </c>
      <c r="D10" s="203">
        <v>330</v>
      </c>
      <c r="E10" s="204">
        <v>666.5</v>
      </c>
      <c r="F10" s="205">
        <v>588.7</v>
      </c>
      <c r="G10" s="204">
        <v>3.1</v>
      </c>
      <c r="H10" s="206">
        <v>2.9</v>
      </c>
      <c r="I10" s="204">
        <v>3</v>
      </c>
      <c r="J10" s="206">
        <v>2.8</v>
      </c>
      <c r="K10" s="207">
        <f t="shared" si="0"/>
        <v>9.393939393939394</v>
      </c>
      <c r="L10" s="208">
        <v>9.764309764309763</v>
      </c>
      <c r="M10" s="209">
        <v>770</v>
      </c>
      <c r="N10" s="209">
        <v>745</v>
      </c>
      <c r="O10" s="210">
        <v>4</v>
      </c>
      <c r="P10" s="211">
        <v>4</v>
      </c>
    </row>
    <row r="11" spans="1:16" ht="18.75" customHeight="1">
      <c r="A11" s="202" t="s">
        <v>2</v>
      </c>
      <c r="B11" s="203">
        <v>690</v>
      </c>
      <c r="C11" s="203">
        <v>690</v>
      </c>
      <c r="D11" s="203">
        <v>690</v>
      </c>
      <c r="E11" s="204">
        <v>1870.5</v>
      </c>
      <c r="F11" s="205">
        <v>1684.9</v>
      </c>
      <c r="G11" s="204">
        <v>8.7</v>
      </c>
      <c r="H11" s="206">
        <v>8.3</v>
      </c>
      <c r="I11" s="204">
        <v>7.6</v>
      </c>
      <c r="J11" s="206">
        <v>7.3</v>
      </c>
      <c r="K11" s="207">
        <f t="shared" si="0"/>
        <v>12.608695652173912</v>
      </c>
      <c r="L11" s="208">
        <v>12.028985507246377</v>
      </c>
      <c r="M11" s="209">
        <v>1536.5</v>
      </c>
      <c r="N11" s="209">
        <v>1495</v>
      </c>
      <c r="O11" s="210">
        <v>10.5</v>
      </c>
      <c r="P11" s="211">
        <v>10.5</v>
      </c>
    </row>
    <row r="12" spans="1:16" ht="19.5" customHeight="1">
      <c r="A12" s="202" t="s">
        <v>16</v>
      </c>
      <c r="B12" s="203">
        <v>433</v>
      </c>
      <c r="C12" s="203">
        <v>467</v>
      </c>
      <c r="D12" s="203">
        <v>467</v>
      </c>
      <c r="E12" s="204">
        <v>1677</v>
      </c>
      <c r="F12" s="205">
        <v>1400.7</v>
      </c>
      <c r="G12" s="204">
        <v>6.9</v>
      </c>
      <c r="H12" s="206">
        <v>6.9</v>
      </c>
      <c r="I12" s="204">
        <v>6.7</v>
      </c>
      <c r="J12" s="206">
        <v>6.8</v>
      </c>
      <c r="K12" s="207">
        <f t="shared" si="0"/>
        <v>14.775160599571734</v>
      </c>
      <c r="L12" s="208">
        <v>15.935334872979215</v>
      </c>
      <c r="M12" s="209">
        <v>2017.5</v>
      </c>
      <c r="N12" s="209">
        <v>1613.2</v>
      </c>
      <c r="O12" s="210">
        <v>9.8</v>
      </c>
      <c r="P12" s="211">
        <v>10.6</v>
      </c>
    </row>
    <row r="13" spans="1:16" ht="18.75" customHeight="1">
      <c r="A13" s="202" t="s">
        <v>3</v>
      </c>
      <c r="B13" s="203">
        <v>1659</v>
      </c>
      <c r="C13" s="203">
        <v>1380</v>
      </c>
      <c r="D13" s="203">
        <v>1380</v>
      </c>
      <c r="E13" s="204">
        <v>4192.5</v>
      </c>
      <c r="F13" s="205">
        <v>5075</v>
      </c>
      <c r="G13" s="204">
        <v>19.5</v>
      </c>
      <c r="H13" s="206">
        <v>25</v>
      </c>
      <c r="I13" s="204">
        <v>16.6</v>
      </c>
      <c r="J13" s="206">
        <v>21.8</v>
      </c>
      <c r="K13" s="207">
        <f t="shared" si="0"/>
        <v>14.130434782608695</v>
      </c>
      <c r="L13" s="208">
        <v>15.069318866787222</v>
      </c>
      <c r="M13" s="209">
        <v>523</v>
      </c>
      <c r="N13" s="209">
        <v>685</v>
      </c>
      <c r="O13" s="210">
        <v>3</v>
      </c>
      <c r="P13" s="211">
        <v>3</v>
      </c>
    </row>
    <row r="14" spans="1:16" ht="19.5" customHeight="1">
      <c r="A14" s="202" t="s">
        <v>4</v>
      </c>
      <c r="B14" s="203">
        <v>2742</v>
      </c>
      <c r="C14" s="203">
        <v>2742</v>
      </c>
      <c r="D14" s="203">
        <v>2742</v>
      </c>
      <c r="E14" s="204">
        <v>8127</v>
      </c>
      <c r="F14" s="205">
        <v>7998.2</v>
      </c>
      <c r="G14" s="204">
        <v>37.8</v>
      </c>
      <c r="H14" s="206">
        <v>39.4</v>
      </c>
      <c r="I14" s="204">
        <v>33.8</v>
      </c>
      <c r="J14" s="206">
        <v>35.3</v>
      </c>
      <c r="K14" s="207">
        <f t="shared" si="0"/>
        <v>13.785557986870897</v>
      </c>
      <c r="L14" s="208">
        <v>15.306915306915306</v>
      </c>
      <c r="M14" s="209">
        <v>2808</v>
      </c>
      <c r="N14" s="209">
        <v>2282</v>
      </c>
      <c r="O14" s="210">
        <v>27</v>
      </c>
      <c r="P14" s="211">
        <v>27</v>
      </c>
    </row>
    <row r="15" spans="1:16" ht="18.75" customHeight="1">
      <c r="A15" s="202" t="s">
        <v>5</v>
      </c>
      <c r="B15" s="203">
        <v>711</v>
      </c>
      <c r="C15" s="203">
        <v>720</v>
      </c>
      <c r="D15" s="203">
        <v>720</v>
      </c>
      <c r="E15" s="204">
        <v>1359.3</v>
      </c>
      <c r="F15" s="205">
        <v>1502.2</v>
      </c>
      <c r="G15" s="204">
        <v>8.1</v>
      </c>
      <c r="H15" s="206">
        <v>7.4</v>
      </c>
      <c r="I15" s="204">
        <v>7.6</v>
      </c>
      <c r="J15" s="206">
        <v>6.9</v>
      </c>
      <c r="K15" s="207">
        <f t="shared" si="0"/>
        <v>11.25</v>
      </c>
      <c r="L15" s="208">
        <v>11.349693251533743</v>
      </c>
      <c r="M15" s="209">
        <v>65.3</v>
      </c>
      <c r="N15" s="209">
        <v>55</v>
      </c>
      <c r="O15" s="210">
        <v>0.3</v>
      </c>
      <c r="P15" s="211">
        <v>0.3</v>
      </c>
    </row>
    <row r="16" spans="1:16" ht="19.5" customHeight="1">
      <c r="A16" s="202" t="s">
        <v>6</v>
      </c>
      <c r="B16" s="203">
        <v>600</v>
      </c>
      <c r="C16" s="203">
        <v>593</v>
      </c>
      <c r="D16" s="203">
        <v>593</v>
      </c>
      <c r="E16" s="204">
        <v>1655.5</v>
      </c>
      <c r="F16" s="205">
        <v>1705.2</v>
      </c>
      <c r="G16" s="204">
        <v>7.4</v>
      </c>
      <c r="H16" s="206">
        <v>8.4</v>
      </c>
      <c r="I16" s="204">
        <v>6.9</v>
      </c>
      <c r="J16" s="206">
        <v>7.1</v>
      </c>
      <c r="K16" s="207">
        <f t="shared" si="0"/>
        <v>12.478920741989882</v>
      </c>
      <c r="L16" s="208">
        <v>14</v>
      </c>
      <c r="M16" s="209">
        <v>2635</v>
      </c>
      <c r="N16" s="209">
        <v>2240</v>
      </c>
      <c r="O16" s="210">
        <v>13</v>
      </c>
      <c r="P16" s="211">
        <v>15</v>
      </c>
    </row>
    <row r="17" spans="1:16" ht="18.75" customHeight="1">
      <c r="A17" s="202" t="s">
        <v>7</v>
      </c>
      <c r="B17" s="203">
        <v>950</v>
      </c>
      <c r="C17" s="203">
        <v>950</v>
      </c>
      <c r="D17" s="203">
        <v>950</v>
      </c>
      <c r="E17" s="204">
        <v>3676.5</v>
      </c>
      <c r="F17" s="205">
        <v>2699.9</v>
      </c>
      <c r="G17" s="204">
        <v>17.1</v>
      </c>
      <c r="H17" s="206">
        <v>13.3</v>
      </c>
      <c r="I17" s="204">
        <v>16.9</v>
      </c>
      <c r="J17" s="206">
        <v>12.8</v>
      </c>
      <c r="K17" s="207">
        <f t="shared" si="0"/>
        <v>18.000000000000004</v>
      </c>
      <c r="L17" s="208">
        <v>15.217391304347826</v>
      </c>
      <c r="M17" s="209">
        <v>1060</v>
      </c>
      <c r="N17" s="209">
        <v>720</v>
      </c>
      <c r="O17" s="210">
        <v>5</v>
      </c>
      <c r="P17" s="211">
        <v>5</v>
      </c>
    </row>
    <row r="18" spans="1:16" ht="18" customHeight="1">
      <c r="A18" s="202" t="s">
        <v>8</v>
      </c>
      <c r="B18" s="203">
        <v>314</v>
      </c>
      <c r="C18" s="203">
        <v>397</v>
      </c>
      <c r="D18" s="203">
        <v>397</v>
      </c>
      <c r="E18" s="204">
        <v>863.6</v>
      </c>
      <c r="F18" s="205">
        <v>466.9</v>
      </c>
      <c r="G18" s="204">
        <v>4</v>
      </c>
      <c r="H18" s="206">
        <v>2.3</v>
      </c>
      <c r="I18" s="204">
        <v>2.9</v>
      </c>
      <c r="J18" s="206">
        <v>1.8</v>
      </c>
      <c r="K18" s="207">
        <f t="shared" si="0"/>
        <v>10.075566750629722</v>
      </c>
      <c r="L18" s="208">
        <v>9.126984126984127</v>
      </c>
      <c r="M18" s="209">
        <v>1943</v>
      </c>
      <c r="N18" s="209">
        <v>679.7</v>
      </c>
      <c r="O18" s="210">
        <v>10</v>
      </c>
      <c r="P18" s="211">
        <v>3</v>
      </c>
    </row>
    <row r="19" spans="1:16" ht="19.5" customHeight="1">
      <c r="A19" s="202" t="s">
        <v>142</v>
      </c>
      <c r="B19" s="203">
        <v>1326</v>
      </c>
      <c r="C19" s="203">
        <v>1384</v>
      </c>
      <c r="D19" s="203">
        <v>1384</v>
      </c>
      <c r="E19" s="204">
        <v>3160.5</v>
      </c>
      <c r="F19" s="205">
        <v>2760.8</v>
      </c>
      <c r="G19" s="204">
        <v>14.2</v>
      </c>
      <c r="H19" s="206">
        <v>13.6</v>
      </c>
      <c r="I19" s="204">
        <v>13.1</v>
      </c>
      <c r="J19" s="206">
        <v>11.8</v>
      </c>
      <c r="K19" s="207">
        <f t="shared" si="0"/>
        <v>10.260115606936417</v>
      </c>
      <c r="L19" s="208">
        <v>10.256410256410257</v>
      </c>
      <c r="M19" s="209">
        <v>979</v>
      </c>
      <c r="N19" s="209">
        <v>912</v>
      </c>
      <c r="O19" s="210">
        <v>5</v>
      </c>
      <c r="P19" s="211">
        <v>5</v>
      </c>
    </row>
    <row r="20" spans="1:16" ht="18" customHeight="1">
      <c r="A20" s="202" t="s">
        <v>9</v>
      </c>
      <c r="B20" s="203">
        <v>1300</v>
      </c>
      <c r="C20" s="203">
        <v>1281</v>
      </c>
      <c r="D20" s="203">
        <v>1281</v>
      </c>
      <c r="E20" s="204">
        <v>3246.5</v>
      </c>
      <c r="F20" s="205">
        <v>3390.1</v>
      </c>
      <c r="G20" s="204">
        <v>13.8</v>
      </c>
      <c r="H20" s="206">
        <v>16.7</v>
      </c>
      <c r="I20" s="204">
        <v>12.3</v>
      </c>
      <c r="J20" s="206">
        <v>15.3</v>
      </c>
      <c r="K20" s="207">
        <f t="shared" si="0"/>
        <v>10.772833723653397</v>
      </c>
      <c r="L20" s="208">
        <v>13.149606299212598</v>
      </c>
      <c r="M20" s="209">
        <v>219.8</v>
      </c>
      <c r="N20" s="209">
        <v>214</v>
      </c>
      <c r="O20" s="210">
        <v>1.2</v>
      </c>
      <c r="P20" s="211">
        <v>1</v>
      </c>
    </row>
    <row r="21" spans="1:16" ht="18" customHeight="1">
      <c r="A21" s="202" t="s">
        <v>10</v>
      </c>
      <c r="B21" s="203">
        <v>933</v>
      </c>
      <c r="C21" s="203">
        <v>968</v>
      </c>
      <c r="D21" s="203">
        <v>968</v>
      </c>
      <c r="E21" s="204">
        <v>1677</v>
      </c>
      <c r="F21" s="205">
        <v>1684.9</v>
      </c>
      <c r="G21" s="204">
        <v>7.7</v>
      </c>
      <c r="H21" s="206">
        <v>8.3</v>
      </c>
      <c r="I21" s="204">
        <v>7</v>
      </c>
      <c r="J21" s="206">
        <v>7.2</v>
      </c>
      <c r="K21" s="207">
        <f t="shared" si="0"/>
        <v>7.954545454545455</v>
      </c>
      <c r="L21" s="208">
        <v>8.877005347593585</v>
      </c>
      <c r="M21" s="209">
        <v>432.3</v>
      </c>
      <c r="N21" s="209">
        <v>462</v>
      </c>
      <c r="O21" s="210">
        <v>1.9</v>
      </c>
      <c r="P21" s="211">
        <v>2.2</v>
      </c>
    </row>
    <row r="22" spans="1:16" ht="18" customHeight="1">
      <c r="A22" s="202" t="s">
        <v>143</v>
      </c>
      <c r="B22" s="203">
        <v>976</v>
      </c>
      <c r="C22" s="203">
        <v>1020</v>
      </c>
      <c r="D22" s="203">
        <v>1020</v>
      </c>
      <c r="E22" s="204">
        <v>2881</v>
      </c>
      <c r="F22" s="205">
        <v>2740.5</v>
      </c>
      <c r="G22" s="204">
        <v>12.5</v>
      </c>
      <c r="H22" s="206">
        <v>13.5</v>
      </c>
      <c r="I22" s="204">
        <v>11.8</v>
      </c>
      <c r="J22" s="206">
        <v>13.1</v>
      </c>
      <c r="K22" s="207">
        <f t="shared" si="0"/>
        <v>12.254901960784313</v>
      </c>
      <c r="L22" s="208">
        <v>13.527054108216433</v>
      </c>
      <c r="M22" s="209">
        <v>1777.4</v>
      </c>
      <c r="N22" s="209">
        <v>1702</v>
      </c>
      <c r="O22" s="210">
        <v>7.8</v>
      </c>
      <c r="P22" s="211">
        <v>8.3</v>
      </c>
    </row>
    <row r="23" spans="1:16" ht="17.25" customHeight="1">
      <c r="A23" s="202" t="s">
        <v>144</v>
      </c>
      <c r="B23" s="203">
        <v>1980</v>
      </c>
      <c r="C23" s="203">
        <v>1968</v>
      </c>
      <c r="D23" s="203">
        <v>1968</v>
      </c>
      <c r="E23" s="204">
        <v>7826</v>
      </c>
      <c r="F23" s="205">
        <v>7835.8</v>
      </c>
      <c r="G23" s="204">
        <v>34.8</v>
      </c>
      <c r="H23" s="206">
        <v>38.6</v>
      </c>
      <c r="I23" s="204">
        <v>36</v>
      </c>
      <c r="J23" s="206">
        <v>34.1</v>
      </c>
      <c r="K23" s="207">
        <f t="shared" si="0"/>
        <v>17.68292682926829</v>
      </c>
      <c r="L23" s="208">
        <v>19.494949494949495</v>
      </c>
      <c r="M23" s="209">
        <v>770.6</v>
      </c>
      <c r="N23" s="209">
        <v>774.8</v>
      </c>
      <c r="O23" s="210">
        <v>4.2</v>
      </c>
      <c r="P23" s="211">
        <v>4.4</v>
      </c>
    </row>
    <row r="24" spans="1:16" ht="18" customHeight="1">
      <c r="A24" s="202" t="s">
        <v>11</v>
      </c>
      <c r="B24" s="203">
        <v>328</v>
      </c>
      <c r="C24" s="203">
        <v>358</v>
      </c>
      <c r="D24" s="203">
        <v>358</v>
      </c>
      <c r="E24" s="204">
        <v>820</v>
      </c>
      <c r="F24" s="205">
        <v>487.2</v>
      </c>
      <c r="G24" s="204">
        <v>3.9</v>
      </c>
      <c r="H24" s="206">
        <v>2.4</v>
      </c>
      <c r="I24" s="204">
        <v>2.3</v>
      </c>
      <c r="J24" s="206">
        <v>1.1</v>
      </c>
      <c r="K24" s="207">
        <f t="shared" si="0"/>
        <v>10.893854748603351</v>
      </c>
      <c r="L24" s="208">
        <v>9.448818897637794</v>
      </c>
      <c r="M24" s="209">
        <v>466</v>
      </c>
      <c r="N24" s="209">
        <v>348</v>
      </c>
      <c r="O24" s="210">
        <v>2</v>
      </c>
      <c r="P24" s="211">
        <v>3</v>
      </c>
    </row>
    <row r="25" spans="1:16" ht="19.5" customHeight="1">
      <c r="A25" s="202" t="s">
        <v>12</v>
      </c>
      <c r="B25" s="203">
        <v>1497</v>
      </c>
      <c r="C25" s="203">
        <v>1338</v>
      </c>
      <c r="D25" s="203">
        <v>1338</v>
      </c>
      <c r="E25" s="204">
        <v>3741</v>
      </c>
      <c r="F25" s="205">
        <v>3938.2</v>
      </c>
      <c r="G25" s="204">
        <v>16.8</v>
      </c>
      <c r="H25" s="206">
        <v>19.4</v>
      </c>
      <c r="I25" s="204">
        <v>16</v>
      </c>
      <c r="J25" s="206">
        <v>17.8</v>
      </c>
      <c r="K25" s="207">
        <f t="shared" si="0"/>
        <v>12.556053811659194</v>
      </c>
      <c r="L25" s="208">
        <v>12.959251837007347</v>
      </c>
      <c r="M25" s="209"/>
      <c r="N25" s="209"/>
      <c r="O25" s="210"/>
      <c r="P25" s="211"/>
    </row>
    <row r="26" spans="1:16" ht="18" customHeight="1">
      <c r="A26" s="202" t="s">
        <v>145</v>
      </c>
      <c r="B26" s="203">
        <v>551</v>
      </c>
      <c r="C26" s="203">
        <v>539</v>
      </c>
      <c r="D26" s="203">
        <v>539</v>
      </c>
      <c r="E26" s="204">
        <v>1268.5</v>
      </c>
      <c r="F26" s="205">
        <v>1258.6</v>
      </c>
      <c r="G26" s="204">
        <v>5.6</v>
      </c>
      <c r="H26" s="206">
        <v>6.2</v>
      </c>
      <c r="I26" s="204">
        <v>5.1</v>
      </c>
      <c r="J26" s="206">
        <v>5.7</v>
      </c>
      <c r="K26" s="207">
        <f>G26/D26*1000</f>
        <v>10.38961038961039</v>
      </c>
      <c r="L26" s="208">
        <v>10.420168067226891</v>
      </c>
      <c r="M26" s="209">
        <v>2783</v>
      </c>
      <c r="N26" s="209">
        <v>2825</v>
      </c>
      <c r="O26" s="210">
        <v>10</v>
      </c>
      <c r="P26" s="211">
        <v>11</v>
      </c>
    </row>
    <row r="27" spans="1:16" ht="17.25" customHeight="1">
      <c r="A27" s="202" t="s">
        <v>13</v>
      </c>
      <c r="B27" s="203">
        <v>3822</v>
      </c>
      <c r="C27" s="203">
        <v>3822</v>
      </c>
      <c r="D27" s="203">
        <v>3822</v>
      </c>
      <c r="E27" s="204">
        <v>9954.5</v>
      </c>
      <c r="F27" s="205">
        <v>8688.4</v>
      </c>
      <c r="G27" s="204">
        <v>45.6</v>
      </c>
      <c r="H27" s="206">
        <v>42.8</v>
      </c>
      <c r="I27" s="204">
        <v>42.5</v>
      </c>
      <c r="J27" s="206">
        <v>36.9</v>
      </c>
      <c r="K27" s="207">
        <f t="shared" si="0"/>
        <v>11.930926216640502</v>
      </c>
      <c r="L27" s="208">
        <v>11.198325484039769</v>
      </c>
      <c r="M27" s="209">
        <v>1500</v>
      </c>
      <c r="N27" s="209">
        <v>1884</v>
      </c>
      <c r="O27" s="210">
        <v>6</v>
      </c>
      <c r="P27" s="211">
        <v>10</v>
      </c>
    </row>
    <row r="28" spans="1:16" ht="20.25" customHeight="1" thickBot="1">
      <c r="A28" s="212" t="s">
        <v>146</v>
      </c>
      <c r="B28" s="213">
        <v>100</v>
      </c>
      <c r="C28" s="213">
        <v>100</v>
      </c>
      <c r="D28" s="213">
        <v>100</v>
      </c>
      <c r="E28" s="214">
        <v>150.5</v>
      </c>
      <c r="F28" s="215">
        <v>142.1</v>
      </c>
      <c r="G28" s="214">
        <v>0.7</v>
      </c>
      <c r="H28" s="216">
        <v>0.7</v>
      </c>
      <c r="I28" s="214">
        <v>2.4</v>
      </c>
      <c r="J28" s="216">
        <v>2.4</v>
      </c>
      <c r="K28" s="217">
        <f t="shared" si="0"/>
        <v>6.999999999999999</v>
      </c>
      <c r="L28" s="218">
        <v>7</v>
      </c>
      <c r="M28" s="219"/>
      <c r="N28" s="219"/>
      <c r="O28" s="220"/>
      <c r="P28" s="221"/>
    </row>
    <row r="29" spans="1:16" ht="18.75" customHeight="1" thickBot="1">
      <c r="A29" s="222" t="s">
        <v>147</v>
      </c>
      <c r="B29" s="223">
        <v>23432</v>
      </c>
      <c r="C29" s="224">
        <f>SUM(C7:C28)</f>
        <v>23363</v>
      </c>
      <c r="D29" s="224">
        <f>SUM(D7:D28)</f>
        <v>23363</v>
      </c>
      <c r="E29" s="225">
        <f>SUM(E7:E28)</f>
        <v>64446.899999999994</v>
      </c>
      <c r="F29" s="226">
        <v>60778.2</v>
      </c>
      <c r="G29" s="227">
        <f>SUM(G7:G28)</f>
        <v>293.8</v>
      </c>
      <c r="H29" s="228">
        <v>299.4</v>
      </c>
      <c r="I29" s="229">
        <f>SUM(I7:I28)</f>
        <v>273.70000000000005</v>
      </c>
      <c r="J29" s="228">
        <v>267.6</v>
      </c>
      <c r="K29" s="230">
        <f>G29/D29*1000</f>
        <v>12.575439797971152</v>
      </c>
      <c r="L29" s="230">
        <v>13.128124177847935</v>
      </c>
      <c r="M29" s="229">
        <f>SUM(M7:M28)</f>
        <v>23856.899999999998</v>
      </c>
      <c r="N29" s="231">
        <v>21301.3</v>
      </c>
      <c r="O29" s="229">
        <f>SUM(O7:O28)</f>
        <v>128.2</v>
      </c>
      <c r="P29" s="231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2016-08-17T04:59:30Z</cp:lastPrinted>
  <dcterms:created xsi:type="dcterms:W3CDTF">2015-09-15T07:38:08Z</dcterms:created>
  <dcterms:modified xsi:type="dcterms:W3CDTF">2016-08-19T06:40:25Z</dcterms:modified>
  <cp:category/>
  <cp:version/>
  <cp:contentType/>
  <cp:contentStatus/>
</cp:coreProperties>
</file>